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E43"/>
  <c r="B41"/>
  <c r="D43"/>
  <c r="D44" s="1"/>
  <c r="C43"/>
  <c r="C42"/>
  <c r="B42"/>
  <c r="C41"/>
  <c r="C44"/>
  <c r="B44"/>
  <c r="D11"/>
  <c r="D14"/>
  <c r="E18"/>
  <c r="E12"/>
  <c r="E17"/>
  <c r="E16"/>
  <c r="D15"/>
  <c r="D13"/>
  <c r="D9" s="1"/>
  <c r="D10"/>
  <c r="E8"/>
  <c r="B5"/>
  <c r="E41" l="1"/>
  <c r="E44" s="1"/>
  <c r="E42"/>
  <c r="D18"/>
  <c r="E35"/>
  <c r="E9" l="1"/>
  <c r="E32" l="1"/>
  <c r="E36" s="1"/>
  <c r="D32"/>
</calcChain>
</file>

<file path=xl/sharedStrings.xml><?xml version="1.0" encoding="utf-8"?>
<sst xmlns="http://schemas.openxmlformats.org/spreadsheetml/2006/main" count="101" uniqueCount="64">
  <si>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</si>
  <si>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</si>
  <si>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</si>
  <si>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</si>
  <si>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</si>
  <si>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</si>
  <si>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</si>
  <si>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</si>
  <si>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</si>
  <si>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</si>
  <si>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</si>
  <si>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</si>
  <si>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</si>
  <si>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</si>
  <si>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</si>
  <si>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</si>
  <si>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</si>
  <si>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</si>
  <si>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</si>
  <si>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</si>
  <si>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</si>
  <si>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</si>
  <si>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д.1</t>
  </si>
  <si>
    <t>план</t>
  </si>
  <si>
    <t>факт</t>
  </si>
  <si>
    <t>косметич.ремонт цоколя</t>
  </si>
  <si>
    <t>установка сетки над вентшахтой</t>
  </si>
  <si>
    <t>ремонт теплоузлов</t>
  </si>
  <si>
    <t>май</t>
  </si>
  <si>
    <t>установка информстендов в подъезде</t>
  </si>
  <si>
    <t>июнь</t>
  </si>
  <si>
    <t>окраска каркаса контейнерной площадки</t>
  </si>
  <si>
    <t>Остаток средств на конец периода (+ есть средства, -задолженность)</t>
  </si>
  <si>
    <t xml:space="preserve">выравнивание входных площадок </t>
  </si>
  <si>
    <t>июль</t>
  </si>
  <si>
    <t>изоляция трассы отопления в подвале</t>
  </si>
  <si>
    <t>октябрь</t>
  </si>
  <si>
    <t>замена нижней разводки канализации, п.1</t>
  </si>
  <si>
    <t>замена двери в подвал, 2 шт</t>
  </si>
  <si>
    <t>окраска МАФ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</si>
  <si>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</si>
  <si>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</si>
  <si>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</si>
  <si>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</si>
  <si>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</si>
  <si>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</si>
  <si>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</si>
  <si>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7.Работы по ремонту общедомового имущества всего, в т.ч.</t>
  </si>
  <si>
    <t>замена верхней раводки ГВС, п.1</t>
  </si>
  <si>
    <t>ноябрь</t>
  </si>
  <si>
    <t>замена двери выхода на крышу 2 шт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</si>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</sst>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0" fillId="0" borderId="0" xfId="0" applyFill="1" applyAlignment="1"/>
    <xf numFmtId="0" fontId="0" fillId="0" borderId="0" xfId="0" applyAlignment="1"/>
    <xf numFmtId="0" fontId="5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vertical="top" wrapText="1"/>
    </xf>
    <xf numFmtId="1" fontId="10" fillId="0" borderId="0" xfId="0" applyNumberFormat="1" applyFont="1" applyFill="1" applyAlignment="1">
      <alignment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17" xfId="0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vertical="top" wrapText="1"/>
    </xf>
    <xf numFmtId="1" fontId="10" fillId="0" borderId="3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16" xfId="0" applyFont="1" applyFill="1" applyBorder="1" applyAlignment="1">
      <alignment vertical="top" wrapText="1"/>
    </xf>
    <xf numFmtId="2" fontId="9" fillId="0" borderId="7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1" fontId="9" fillId="0" borderId="3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vertical="top" wrapText="1"/>
    </xf>
    <xf numFmtId="1" fontId="9" fillId="0" borderId="3" xfId="0" applyNumberFormat="1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1" fontId="10" fillId="0" borderId="10" xfId="0" applyNumberFormat="1" applyFont="1" applyFill="1" applyBorder="1" applyAlignment="1">
      <alignment vertical="top" wrapText="1"/>
    </xf>
    <xf numFmtId="1" fontId="9" fillId="0" borderId="11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vertical="top" wrapText="1"/>
    </xf>
    <xf numFmtId="2" fontId="10" fillId="0" borderId="10" xfId="0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18" xfId="0" applyFont="1" applyFill="1" applyBorder="1" applyAlignment="1">
      <alignment horizontal="center" vertical="top" wrapText="1"/>
    </xf>
    <xf numFmtId="1" fontId="10" fillId="0" borderId="4" xfId="0" applyNumberFormat="1" applyFont="1" applyFill="1" applyBorder="1" applyAlignment="1">
      <alignment vertical="top" wrapText="1"/>
    </xf>
    <xf numFmtId="1" fontId="9" fillId="0" borderId="5" xfId="0" applyNumberFormat="1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1" fontId="9" fillId="0" borderId="15" xfId="0" applyNumberFormat="1" applyFont="1" applyFill="1" applyBorder="1" applyAlignment="1">
      <alignment vertical="top" wrapText="1"/>
    </xf>
    <xf numFmtId="1" fontId="9" fillId="0" borderId="19" xfId="0" applyNumberFormat="1" applyFont="1" applyFill="1" applyBorder="1" applyAlignment="1">
      <alignment vertical="top" wrapText="1"/>
    </xf>
    <xf numFmtId="2" fontId="9" fillId="0" borderId="14" xfId="0" applyNumberFormat="1" applyFont="1" applyFill="1" applyBorder="1" applyAlignment="1">
      <alignment vertical="top" wrapText="1"/>
    </xf>
    <xf numFmtId="1" fontId="9" fillId="0" borderId="14" xfId="0" applyNumberFormat="1" applyFont="1" applyFill="1" applyBorder="1" applyAlignment="1">
      <alignment vertical="top" wrapText="1"/>
    </xf>
    <xf numFmtId="0" fontId="12" fillId="0" borderId="6" xfId="0" applyFont="1" applyFill="1" applyBorder="1" applyAlignment="1">
      <alignment wrapText="1"/>
    </xf>
    <xf numFmtId="0" fontId="12" fillId="0" borderId="8" xfId="0" applyFont="1" applyFill="1" applyBorder="1" applyAlignment="1">
      <alignment vertical="top" wrapText="1"/>
    </xf>
    <xf numFmtId="2" fontId="12" fillId="0" borderId="7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vertical="top" wrapText="1"/>
    </xf>
    <xf numFmtId="1" fontId="12" fillId="0" borderId="3" xfId="1" applyNumberFormat="1" applyFont="1" applyFill="1" applyBorder="1" applyAlignment="1">
      <alignment vertical="top" wrapText="1"/>
    </xf>
    <xf numFmtId="0" fontId="14" fillId="0" borderId="9" xfId="0" applyFont="1" applyFill="1" applyBorder="1" applyAlignment="1">
      <alignment wrapText="1"/>
    </xf>
    <xf numFmtId="0" fontId="14" fillId="0" borderId="5" xfId="0" applyFont="1" applyFill="1" applyBorder="1" applyAlignment="1">
      <alignment vertical="top" wrapText="1"/>
    </xf>
    <xf numFmtId="2" fontId="14" fillId="0" borderId="4" xfId="0" applyNumberFormat="1" applyFont="1" applyFill="1" applyBorder="1" applyAlignment="1">
      <alignment vertical="top" wrapText="1"/>
    </xf>
    <xf numFmtId="1" fontId="14" fillId="0" borderId="5" xfId="1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/>
    <xf numFmtId="0" fontId="15" fillId="0" borderId="0" xfId="0" applyFont="1" applyFill="1"/>
    <xf numFmtId="1" fontId="15" fillId="0" borderId="0" xfId="0" applyNumberFormat="1" applyFont="1" applyFill="1"/>
    <xf numFmtId="0" fontId="10" fillId="0" borderId="0" xfId="0" applyFont="1" applyFill="1" applyAlignment="1">
      <alignment wrapText="1"/>
    </xf>
    <xf numFmtId="1" fontId="9" fillId="0" borderId="0" xfId="0" applyNumberFormat="1" applyFont="1" applyFill="1" applyAlignment="1">
      <alignment wrapText="1"/>
    </xf>
    <xf numFmtId="1" fontId="9" fillId="0" borderId="8" xfId="0" applyNumberFormat="1" applyFont="1" applyFill="1" applyBorder="1" applyAlignment="1">
      <alignment vertical="top" wrapText="1"/>
    </xf>
    <xf numFmtId="1" fontId="12" fillId="0" borderId="8" xfId="1" applyNumberFormat="1" applyFont="1" applyFill="1" applyBorder="1" applyAlignment="1">
      <alignment vertical="top" wrapText="1"/>
    </xf>
    <xf numFmtId="0" fontId="9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/>
    <xf numFmtId="0" fontId="10" fillId="0" borderId="6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vertical="top" wrapText="1"/>
    </xf>
    <xf numFmtId="1" fontId="10" fillId="0" borderId="1" xfId="1" applyNumberFormat="1" applyFont="1" applyFill="1" applyBorder="1" applyAlignment="1">
      <alignment vertical="top"/>
    </xf>
    <xf numFmtId="1" fontId="10" fillId="0" borderId="3" xfId="0" applyNumberFormat="1" applyFont="1" applyFill="1" applyBorder="1"/>
    <xf numFmtId="0" fontId="10" fillId="0" borderId="12" xfId="0" applyNumberFormat="1" applyFont="1" applyFill="1" applyBorder="1" applyAlignment="1">
      <alignment vertical="top" wrapText="1"/>
    </xf>
    <xf numFmtId="1" fontId="10" fillId="0" borderId="10" xfId="1" applyNumberFormat="1" applyFont="1" applyFill="1" applyBorder="1" applyAlignment="1">
      <alignment vertical="top"/>
    </xf>
    <xf numFmtId="0" fontId="9" fillId="0" borderId="20" xfId="0" applyFont="1" applyFill="1" applyBorder="1" applyAlignment="1">
      <alignment wrapText="1"/>
    </xf>
    <xf numFmtId="1" fontId="9" fillId="0" borderId="21" xfId="0" applyNumberFormat="1" applyFont="1" applyFill="1" applyBorder="1" applyAlignment="1">
      <alignment vertical="top"/>
    </xf>
    <xf numFmtId="1" fontId="9" fillId="0" borderId="21" xfId="0" applyNumberFormat="1" applyFont="1" applyFill="1" applyBorder="1"/>
    <xf numFmtId="1" fontId="9" fillId="0" borderId="22" xfId="0" applyNumberFormat="1" applyFont="1" applyFill="1" applyBorder="1"/>
    <xf numFmtId="0" fontId="10" fillId="0" borderId="16" xfId="0" applyFont="1" applyFill="1" applyBorder="1" applyAlignment="1">
      <alignment horizontal="center" vertical="top" wrapText="1"/>
    </xf>
    <xf numFmtId="1" fontId="6" fillId="0" borderId="0" xfId="0" applyNumberFormat="1" applyFont="1" applyFill="1"/>
    <xf numFmtId="0" fontId="14" fillId="0" borderId="3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Border="1"/>
    <xf numFmtId="0" fontId="0" fillId="0" borderId="0" xfId="0" applyBorder="1"/>
    <xf numFmtId="0" fontId="10" fillId="0" borderId="7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/>
    <xf numFmtId="0" fontId="12" fillId="0" borderId="2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5" workbookViewId="0">
      <selection sqref="A1:E45"/>
    </sheetView>
  </sheetViews>
  <sheetFormatPr defaultRowHeight="17.25"/>
  <cols>
    <col min="1" max="1" width="70.85546875" style="77" customWidth="1"/>
    <col min="2" max="2" width="11.42578125" style="77" customWidth="1"/>
    <col min="3" max="3" width="13" style="77" customWidth="1"/>
    <col min="4" max="4" width="13.42578125" style="77" customWidth="1"/>
    <col min="5" max="5" width="14.42578125" style="27" customWidth="1"/>
    <col min="6" max="6" width="9.85546875" style="14" bestFit="1" customWidth="1"/>
    <col min="7" max="8" width="9.140625" style="5"/>
  </cols>
  <sheetData>
    <row r="1" spans="1:9" s="11" customFormat="1" ht="32.25">
      <c r="A1" s="25" t="s">
        <v>17</v>
      </c>
      <c r="B1" s="77"/>
      <c r="C1" s="77" t="s">
        <v>42</v>
      </c>
      <c r="D1" s="26" t="s">
        <v>43</v>
      </c>
      <c r="E1" s="77">
        <v>12</v>
      </c>
      <c r="F1" s="12"/>
      <c r="G1" s="10"/>
      <c r="H1" s="10"/>
    </row>
    <row r="2" spans="1:9">
      <c r="A2" s="20" t="s">
        <v>22</v>
      </c>
      <c r="D2" s="27"/>
    </row>
    <row r="3" spans="1:9">
      <c r="A3" s="77" t="s">
        <v>0</v>
      </c>
      <c r="B3" s="77">
        <v>4571.3999999999996</v>
      </c>
    </row>
    <row r="4" spans="1:9">
      <c r="A4" s="77" t="s">
        <v>1</v>
      </c>
      <c r="B4" s="77">
        <v>16.399999999999999</v>
      </c>
      <c r="D4" s="27"/>
    </row>
    <row r="5" spans="1:9">
      <c r="A5" s="77" t="s">
        <v>44</v>
      </c>
      <c r="B5" s="78">
        <f>B3*B4*E1</f>
        <v>899651.5199999999</v>
      </c>
      <c r="C5" s="28"/>
      <c r="D5" s="28"/>
    </row>
    <row r="6" spans="1:9" ht="18" thickBot="1">
      <c r="A6" s="77" t="s">
        <v>2</v>
      </c>
      <c r="B6" s="77">
        <v>98.94</v>
      </c>
    </row>
    <row r="7" spans="1:9" s="3" customFormat="1" ht="63">
      <c r="A7" s="21" t="s">
        <v>3</v>
      </c>
      <c r="B7" s="22" t="s">
        <v>19</v>
      </c>
      <c r="C7" s="23" t="s">
        <v>40</v>
      </c>
      <c r="D7" s="24" t="s">
        <v>45</v>
      </c>
      <c r="E7" s="22" t="s">
        <v>41</v>
      </c>
      <c r="F7" s="15"/>
      <c r="G7" s="6"/>
      <c r="H7" s="6"/>
      <c r="I7" s="6"/>
    </row>
    <row r="8" spans="1:9" ht="31.5">
      <c r="A8" s="29" t="s">
        <v>4</v>
      </c>
      <c r="B8" s="30" t="s">
        <v>20</v>
      </c>
      <c r="C8" s="31" t="s">
        <v>46</v>
      </c>
      <c r="D8" s="32">
        <v>0.87</v>
      </c>
      <c r="E8" s="33">
        <f>D8*B3*E1</f>
        <v>47725.415999999997</v>
      </c>
      <c r="I8" s="5"/>
    </row>
    <row r="9" spans="1:9" ht="47.25">
      <c r="A9" s="29" t="s">
        <v>5</v>
      </c>
      <c r="B9" s="30" t="s">
        <v>20</v>
      </c>
      <c r="C9" s="31" t="s">
        <v>46</v>
      </c>
      <c r="D9" s="32">
        <f>4.9+D10+D11+D12+D13</f>
        <v>6.9552983039477336</v>
      </c>
      <c r="E9" s="33">
        <f>D9*E1*B3</f>
        <v>381545.408</v>
      </c>
      <c r="I9" s="5"/>
    </row>
    <row r="10" spans="1:9">
      <c r="A10" s="34" t="s">
        <v>6</v>
      </c>
      <c r="B10" s="30"/>
      <c r="C10" s="31" t="s">
        <v>46</v>
      </c>
      <c r="D10" s="32">
        <f>E10/E1/B3</f>
        <v>0.17099065202490848</v>
      </c>
      <c r="E10" s="33">
        <v>9380</v>
      </c>
      <c r="I10" s="5"/>
    </row>
    <row r="11" spans="1:9">
      <c r="A11" s="34" t="s">
        <v>7</v>
      </c>
      <c r="B11" s="30"/>
      <c r="C11" s="31" t="s">
        <v>46</v>
      </c>
      <c r="D11" s="32">
        <f>E11/E1/B3</f>
        <v>3.281270507940675E-2</v>
      </c>
      <c r="E11" s="33">
        <v>1800</v>
      </c>
      <c r="I11" s="5"/>
    </row>
    <row r="12" spans="1:9">
      <c r="A12" s="34" t="s">
        <v>8</v>
      </c>
      <c r="B12" s="30"/>
      <c r="C12" s="31" t="s">
        <v>46</v>
      </c>
      <c r="D12" s="32">
        <v>0.16</v>
      </c>
      <c r="E12" s="33">
        <f>D12*E1*B3</f>
        <v>8777.0879999999997</v>
      </c>
      <c r="I12" s="5"/>
    </row>
    <row r="13" spans="1:9" ht="20.25" customHeight="1">
      <c r="A13" s="34" t="s">
        <v>9</v>
      </c>
      <c r="B13" s="30" t="s">
        <v>20</v>
      </c>
      <c r="C13" s="31" t="s">
        <v>46</v>
      </c>
      <c r="D13" s="32">
        <f>E13/B3/E1</f>
        <v>1.6914949468434177</v>
      </c>
      <c r="E13" s="33">
        <v>92790</v>
      </c>
      <c r="I13" s="5"/>
    </row>
    <row r="14" spans="1:9" ht="47.25">
      <c r="A14" s="29" t="s">
        <v>10</v>
      </c>
      <c r="B14" s="30" t="s">
        <v>20</v>
      </c>
      <c r="C14" s="31" t="s">
        <v>46</v>
      </c>
      <c r="D14" s="32">
        <f>E14/E1/B3</f>
        <v>3.4591591197444993</v>
      </c>
      <c r="E14" s="33">
        <f>6082*2.6*E1</f>
        <v>189758.40000000002</v>
      </c>
      <c r="I14" s="5"/>
    </row>
    <row r="15" spans="1:9" ht="18" customHeight="1">
      <c r="A15" s="29" t="s">
        <v>11</v>
      </c>
      <c r="B15" s="30" t="s">
        <v>20</v>
      </c>
      <c r="C15" s="31" t="s">
        <v>46</v>
      </c>
      <c r="D15" s="32">
        <f>E15/E1/B3</f>
        <v>1.2512578203613773</v>
      </c>
      <c r="E15" s="33">
        <v>68640</v>
      </c>
      <c r="I15" s="5"/>
    </row>
    <row r="16" spans="1:9" ht="18.75" customHeight="1">
      <c r="A16" s="29" t="s">
        <v>12</v>
      </c>
      <c r="B16" s="30" t="s">
        <v>20</v>
      </c>
      <c r="C16" s="31" t="s">
        <v>46</v>
      </c>
      <c r="D16" s="32">
        <v>0.43</v>
      </c>
      <c r="E16" s="33">
        <f>D16*E1*B3</f>
        <v>23588.423999999999</v>
      </c>
      <c r="I16" s="5"/>
    </row>
    <row r="17" spans="1:9" ht="48" thickBot="1">
      <c r="A17" s="29" t="s">
        <v>13</v>
      </c>
      <c r="B17" s="30" t="s">
        <v>20</v>
      </c>
      <c r="C17" s="31" t="s">
        <v>46</v>
      </c>
      <c r="D17" s="32">
        <v>0.44</v>
      </c>
      <c r="E17" s="33">
        <f>D17*E1*B3</f>
        <v>24136.991999999998</v>
      </c>
      <c r="I17" s="5"/>
    </row>
    <row r="18" spans="1:9" s="1" customFormat="1">
      <c r="A18" s="35" t="s">
        <v>47</v>
      </c>
      <c r="B18" s="36"/>
      <c r="C18" s="37"/>
      <c r="D18" s="38">
        <f>E18/E1/B3</f>
        <v>3.6397307170669824</v>
      </c>
      <c r="E18" s="79">
        <f>E20+E21+E22+E23+E24+E25+E26+E27+E28+E29+E30+E31</f>
        <v>199663.98</v>
      </c>
      <c r="F18" s="14"/>
      <c r="G18" s="5"/>
      <c r="H18" s="5"/>
      <c r="I18" s="5"/>
    </row>
    <row r="19" spans="1:9" s="4" customFormat="1">
      <c r="A19" s="39"/>
      <c r="B19" s="40"/>
      <c r="C19" s="31"/>
      <c r="D19" s="41" t="s">
        <v>23</v>
      </c>
      <c r="E19" s="42" t="s">
        <v>24</v>
      </c>
      <c r="F19" s="16"/>
      <c r="G19" s="7"/>
      <c r="H19" s="7"/>
      <c r="I19" s="7"/>
    </row>
    <row r="20" spans="1:9" s="9" customFormat="1">
      <c r="A20" s="43" t="s">
        <v>25</v>
      </c>
      <c r="B20" s="30" t="s">
        <v>34</v>
      </c>
      <c r="C20" s="31" t="s">
        <v>46</v>
      </c>
      <c r="D20" s="44">
        <v>20800</v>
      </c>
      <c r="E20" s="45">
        <v>38040.53</v>
      </c>
      <c r="F20" s="17"/>
      <c r="G20" s="8"/>
      <c r="H20" s="8"/>
      <c r="I20" s="8"/>
    </row>
    <row r="21" spans="1:9" s="9" customFormat="1">
      <c r="A21" s="43" t="s">
        <v>26</v>
      </c>
      <c r="B21" s="46" t="s">
        <v>30</v>
      </c>
      <c r="C21" s="31" t="s">
        <v>46</v>
      </c>
      <c r="D21" s="47">
        <v>2700</v>
      </c>
      <c r="E21" s="48">
        <v>1593.46</v>
      </c>
      <c r="F21" s="17"/>
      <c r="G21" s="8"/>
      <c r="H21" s="8"/>
      <c r="I21" s="8"/>
    </row>
    <row r="22" spans="1:9" s="9" customFormat="1">
      <c r="A22" s="49" t="s">
        <v>27</v>
      </c>
      <c r="B22" s="46" t="s">
        <v>51</v>
      </c>
      <c r="C22" s="31" t="s">
        <v>46</v>
      </c>
      <c r="D22" s="47">
        <v>8000</v>
      </c>
      <c r="E22" s="48">
        <v>6709.7</v>
      </c>
      <c r="F22" s="17"/>
      <c r="G22" s="8"/>
      <c r="H22" s="8"/>
      <c r="I22" s="8"/>
    </row>
    <row r="23" spans="1:9" s="9" customFormat="1">
      <c r="A23" s="43" t="s">
        <v>38</v>
      </c>
      <c r="B23" s="30" t="s">
        <v>28</v>
      </c>
      <c r="C23" s="31" t="s">
        <v>46</v>
      </c>
      <c r="D23" s="44">
        <v>14000</v>
      </c>
      <c r="E23" s="45">
        <v>11400</v>
      </c>
      <c r="F23" s="17"/>
      <c r="G23" s="8"/>
      <c r="H23" s="8"/>
      <c r="I23" s="8"/>
    </row>
    <row r="24" spans="1:9" s="9" customFormat="1">
      <c r="A24" s="43" t="s">
        <v>33</v>
      </c>
      <c r="B24" s="30" t="s">
        <v>34</v>
      </c>
      <c r="C24" s="31" t="s">
        <v>46</v>
      </c>
      <c r="D24" s="44">
        <v>2000</v>
      </c>
      <c r="E24" s="45">
        <v>831.93</v>
      </c>
      <c r="F24" s="17"/>
      <c r="G24" s="8"/>
      <c r="H24" s="8"/>
      <c r="I24" s="8"/>
    </row>
    <row r="25" spans="1:9" s="9" customFormat="1">
      <c r="A25" s="50" t="s">
        <v>50</v>
      </c>
      <c r="B25" s="46" t="s">
        <v>49</v>
      </c>
      <c r="C25" s="31" t="s">
        <v>46</v>
      </c>
      <c r="D25" s="47">
        <v>14000</v>
      </c>
      <c r="E25" s="48">
        <v>24000</v>
      </c>
      <c r="F25" s="17"/>
      <c r="G25" s="8"/>
      <c r="H25" s="8"/>
      <c r="I25" s="8"/>
    </row>
    <row r="26" spans="1:9" s="9" customFormat="1">
      <c r="A26" s="50" t="s">
        <v>37</v>
      </c>
      <c r="B26" s="46" t="s">
        <v>36</v>
      </c>
      <c r="C26" s="31" t="s">
        <v>46</v>
      </c>
      <c r="D26" s="47">
        <v>55000</v>
      </c>
      <c r="E26" s="48">
        <v>65131.54</v>
      </c>
      <c r="F26" s="17"/>
      <c r="G26" s="8"/>
      <c r="H26" s="8"/>
      <c r="I26" s="8"/>
    </row>
    <row r="27" spans="1:9" s="9" customFormat="1">
      <c r="A27" s="50" t="s">
        <v>29</v>
      </c>
      <c r="B27" s="46" t="s">
        <v>28</v>
      </c>
      <c r="C27" s="31" t="s">
        <v>46</v>
      </c>
      <c r="D27" s="47"/>
      <c r="E27" s="48">
        <v>2275.7800000000002</v>
      </c>
      <c r="F27" s="17"/>
      <c r="G27" s="8"/>
      <c r="H27" s="8"/>
      <c r="I27" s="8"/>
    </row>
    <row r="28" spans="1:9" s="9" customFormat="1">
      <c r="A28" s="50" t="s">
        <v>39</v>
      </c>
      <c r="B28" s="46" t="s">
        <v>28</v>
      </c>
      <c r="C28" s="31" t="s">
        <v>46</v>
      </c>
      <c r="D28" s="47"/>
      <c r="E28" s="48">
        <v>2365.17</v>
      </c>
      <c r="F28" s="17"/>
      <c r="G28" s="8"/>
      <c r="H28" s="8"/>
      <c r="I28" s="8"/>
    </row>
    <row r="29" spans="1:9" s="9" customFormat="1">
      <c r="A29" s="50" t="s">
        <v>35</v>
      </c>
      <c r="B29" s="46" t="s">
        <v>34</v>
      </c>
      <c r="C29" s="31" t="s">
        <v>46</v>
      </c>
      <c r="D29" s="47"/>
      <c r="E29" s="48">
        <v>5792.16</v>
      </c>
      <c r="F29" s="17"/>
      <c r="G29" s="8"/>
      <c r="H29" s="8"/>
      <c r="I29" s="8"/>
    </row>
    <row r="30" spans="1:9" s="9" customFormat="1">
      <c r="A30" s="50" t="s">
        <v>31</v>
      </c>
      <c r="B30" s="46" t="s">
        <v>30</v>
      </c>
      <c r="C30" s="31" t="s">
        <v>46</v>
      </c>
      <c r="D30" s="51"/>
      <c r="E30" s="48">
        <v>532.55999999999995</v>
      </c>
      <c r="F30" s="17"/>
      <c r="G30" s="8"/>
    </row>
    <row r="31" spans="1:9" s="9" customFormat="1" ht="18" thickBot="1">
      <c r="A31" s="52" t="s">
        <v>48</v>
      </c>
      <c r="B31" s="53" t="s">
        <v>49</v>
      </c>
      <c r="C31" s="54" t="s">
        <v>46</v>
      </c>
      <c r="D31" s="55">
        <v>45000</v>
      </c>
      <c r="E31" s="56">
        <v>40991.15</v>
      </c>
      <c r="F31" s="17"/>
      <c r="G31" s="8"/>
      <c r="H31" s="8"/>
      <c r="I31" s="8"/>
    </row>
    <row r="32" spans="1:9" ht="19.5" thickBot="1">
      <c r="A32" s="57" t="s">
        <v>14</v>
      </c>
      <c r="B32" s="58"/>
      <c r="C32" s="59"/>
      <c r="D32" s="60">
        <f>D8+D9+D14+D15+D16+D17+D18</f>
        <v>17.045445961120592</v>
      </c>
      <c r="E32" s="61">
        <f>E8+E9+E14+E15+E16+E17+E18</f>
        <v>935058.62</v>
      </c>
      <c r="F32" s="13"/>
      <c r="G32" s="2"/>
      <c r="I32" s="5"/>
    </row>
    <row r="33" spans="1:10" s="1" customFormat="1" ht="18" customHeight="1">
      <c r="A33" s="62" t="s">
        <v>18</v>
      </c>
      <c r="B33" s="63"/>
      <c r="C33" s="95" t="s">
        <v>46</v>
      </c>
      <c r="D33" s="64"/>
      <c r="E33" s="80">
        <v>66027</v>
      </c>
      <c r="F33" s="18"/>
      <c r="G33" s="5"/>
      <c r="H33" s="5"/>
      <c r="I33" s="5"/>
    </row>
    <row r="34" spans="1:10" s="1" customFormat="1" ht="16.5">
      <c r="A34" s="65" t="s">
        <v>21</v>
      </c>
      <c r="B34" s="66"/>
      <c r="C34" s="31" t="s">
        <v>46</v>
      </c>
      <c r="D34" s="67"/>
      <c r="E34" s="68">
        <v>14216</v>
      </c>
      <c r="F34" s="18"/>
      <c r="G34" s="5"/>
      <c r="H34" s="5"/>
      <c r="I34" s="5"/>
    </row>
    <row r="35" spans="1:10" s="1" customFormat="1" ht="16.5">
      <c r="A35" s="65" t="s">
        <v>15</v>
      </c>
      <c r="B35" s="66"/>
      <c r="C35" s="31" t="s">
        <v>46</v>
      </c>
      <c r="D35" s="67"/>
      <c r="E35" s="68">
        <f>B5*B6/100</f>
        <v>890115.213888</v>
      </c>
      <c r="F35" s="96"/>
      <c r="G35" s="5"/>
      <c r="H35" s="5"/>
      <c r="I35" s="5"/>
    </row>
    <row r="36" spans="1:10" s="9" customFormat="1" ht="33" thickBot="1">
      <c r="A36" s="69" t="s">
        <v>32</v>
      </c>
      <c r="B36" s="70"/>
      <c r="C36" s="54" t="s">
        <v>46</v>
      </c>
      <c r="D36" s="71"/>
      <c r="E36" s="72">
        <f>E33+E34+E35-E32</f>
        <v>35299.593888000003</v>
      </c>
      <c r="F36" s="19"/>
      <c r="G36" s="8"/>
      <c r="H36" s="8"/>
      <c r="I36" s="8"/>
    </row>
    <row r="37" spans="1:10" s="101" customFormat="1" ht="15.75">
      <c r="A37" s="107" t="s">
        <v>63</v>
      </c>
      <c r="B37" s="108"/>
      <c r="C37" s="108"/>
      <c r="D37" s="109"/>
      <c r="E37" s="97">
        <v>1668</v>
      </c>
      <c r="F37" s="98"/>
      <c r="G37" s="99"/>
      <c r="H37" s="100"/>
      <c r="I37" s="100"/>
      <c r="J37" s="100"/>
    </row>
    <row r="38" spans="1:10" ht="19.5" thickBot="1">
      <c r="A38" s="81" t="s">
        <v>52</v>
      </c>
      <c r="B38" s="81"/>
      <c r="C38" s="81"/>
      <c r="D38" s="81"/>
      <c r="E38" s="82"/>
      <c r="F38" s="74"/>
      <c r="I38" s="5"/>
    </row>
    <row r="39" spans="1:10" ht="18.75">
      <c r="A39" s="83" t="s">
        <v>53</v>
      </c>
      <c r="B39" s="102" t="s">
        <v>54</v>
      </c>
      <c r="C39" s="102" t="s">
        <v>55</v>
      </c>
      <c r="D39" s="104"/>
      <c r="E39" s="105" t="s">
        <v>56</v>
      </c>
      <c r="F39" s="75"/>
      <c r="I39" s="5"/>
    </row>
    <row r="40" spans="1:10" ht="63">
      <c r="A40" s="84"/>
      <c r="B40" s="103"/>
      <c r="C40" s="85" t="s">
        <v>57</v>
      </c>
      <c r="D40" s="85" t="s">
        <v>58</v>
      </c>
      <c r="E40" s="106"/>
      <c r="F40" s="75"/>
    </row>
    <row r="41" spans="1:10" ht="18.75">
      <c r="A41" s="86" t="s">
        <v>59</v>
      </c>
      <c r="B41" s="87">
        <f>1023310+351898+49619</f>
        <v>1424827</v>
      </c>
      <c r="C41" s="87">
        <f>1047577+376910</f>
        <v>1424487</v>
      </c>
      <c r="D41" s="87"/>
      <c r="E41" s="88">
        <f>C41*B6/100</f>
        <v>1409387.4378</v>
      </c>
      <c r="F41" s="76"/>
    </row>
    <row r="42" spans="1:10" ht="18.75">
      <c r="A42" s="86" t="s">
        <v>60</v>
      </c>
      <c r="B42" s="87">
        <f>86413+148209</f>
        <v>234622</v>
      </c>
      <c r="C42" s="87">
        <f>86426+148083</f>
        <v>234509</v>
      </c>
      <c r="D42" s="87"/>
      <c r="E42" s="88">
        <f>C42*B6/100</f>
        <v>232023.2046</v>
      </c>
      <c r="F42" s="76"/>
    </row>
    <row r="43" spans="1:10" ht="19.5" thickBot="1">
      <c r="A43" s="89" t="s">
        <v>61</v>
      </c>
      <c r="B43" s="90">
        <v>129987</v>
      </c>
      <c r="C43" s="90">
        <f>117944+11378</f>
        <v>129322</v>
      </c>
      <c r="D43" s="90">
        <f>600+67</f>
        <v>667</v>
      </c>
      <c r="E43" s="88">
        <f>C43*B6/100</f>
        <v>127951.1868</v>
      </c>
      <c r="F43" s="76"/>
    </row>
    <row r="44" spans="1:10" ht="19.5" thickBot="1">
      <c r="A44" s="91" t="s">
        <v>62</v>
      </c>
      <c r="B44" s="92">
        <f>SUM(B41:B43)</f>
        <v>1789436</v>
      </c>
      <c r="C44" s="93">
        <f>SUM(C41:C43)</f>
        <v>1788318</v>
      </c>
      <c r="D44" s="93">
        <f>SUM(D41:D43)</f>
        <v>667</v>
      </c>
      <c r="E44" s="94">
        <f>SUM(E41:E43)</f>
        <v>1769361.8292</v>
      </c>
      <c r="F44" s="76"/>
    </row>
    <row r="45" spans="1:10">
      <c r="A45" s="73" t="s">
        <v>16</v>
      </c>
      <c r="B45" s="27"/>
      <c r="C45" s="27"/>
      <c r="E45" s="28"/>
    </row>
    <row r="46" spans="1:10">
      <c r="B46" s="27"/>
      <c r="C46" s="27"/>
      <c r="E46" s="77"/>
    </row>
  </sheetData>
  <mergeCells count="4">
    <mergeCell ref="B39:B40"/>
    <mergeCell ref="C39:D39"/>
    <mergeCell ref="E39:E40"/>
    <mergeCell ref="A37:D37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2017-02-16T05:47:21Z</cp:lastPrinted>
  <dcterms:created xsi:type="dcterms:W3CDTF">2016-04-22T06:39:22Z</dcterms:created>
  <dcterms:modified xsi:type="dcterms:W3CDTF">2017-03-20T04:31:12Z</dcterms:modified>
</cp:coreProperties>
</file>