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9" i="1"/>
  <c r="B42"/>
  <c r="E14"/>
  <c r="D44"/>
  <c r="D45" s="1"/>
  <c r="C44"/>
  <c r="E44" s="1"/>
  <c r="C43"/>
  <c r="B43"/>
  <c r="C42"/>
  <c r="E42" s="1"/>
  <c r="B45"/>
  <c r="D11"/>
  <c r="E43" l="1"/>
  <c r="E45" s="1"/>
  <c r="C45"/>
  <c r="E22"/>
  <c r="D18"/>
  <c r="D14"/>
  <c r="E17"/>
  <c r="E16"/>
  <c r="E12"/>
  <c r="D15"/>
  <c r="D13"/>
  <c r="D10"/>
  <c r="E8"/>
  <c r="B5"/>
  <c r="E27"/>
  <c r="E32"/>
  <c r="E19" l="1"/>
  <c r="E36"/>
  <c r="D19" l="1"/>
  <c r="D33" l="1"/>
  <c r="E9"/>
  <c r="E33" s="1"/>
  <c r="E37" l="1"/>
</calcChain>
</file>

<file path=xl/sharedStrings.xml><?xml version="1.0" encoding="utf-8"?>
<sst xmlns="http://schemas.openxmlformats.org/spreadsheetml/2006/main" count="103" uniqueCount="68">
  <si>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</si>
  <si>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</si>
  <si>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</si>
  <si>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</si>
  <si>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</si>
  <si>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</si>
  <si>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</si>
  <si>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</si>
  <si>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</si>
  <si>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</si>
  <si>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</si>
  <si>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</si>
  <si>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</si>
  <si>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</si>
  <si>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</si>
  <si>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</si>
  <si>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</si>
  <si>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</si>
  <si>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</si>
  <si>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Период</t>
  </si>
  <si>
    <t>ежедневно</t>
  </si>
  <si>
    <t>Поступило прочих доходов от размещения оборудования</t>
  </si>
  <si>
    <t>Чебоксары, ул. Лебедева, д.11</t>
  </si>
  <si>
    <t>февраль</t>
  </si>
  <si>
    <t>установка испарителей, 3 шт</t>
  </si>
  <si>
    <t>март</t>
  </si>
  <si>
    <t>план</t>
  </si>
  <si>
    <t>факт</t>
  </si>
  <si>
    <t>ремонт теплоузлов</t>
  </si>
  <si>
    <t>окраска МАФ</t>
  </si>
  <si>
    <t>май</t>
  </si>
  <si>
    <t>установка информстендов в подъезде</t>
  </si>
  <si>
    <t>установка сетки над вентшахтой и продухи подвала</t>
  </si>
  <si>
    <t>май, июнь</t>
  </si>
  <si>
    <t>ремонт кровли кв. 37,п.3</t>
  </si>
  <si>
    <t>окраска каркаса контейнерной площадки</t>
  </si>
  <si>
    <t>июнь</t>
  </si>
  <si>
    <t>Остаток средств на конец периода (+ есть средства, -задолженность)</t>
  </si>
  <si>
    <t>ремонт и восстановление МПШ, кв.36</t>
  </si>
  <si>
    <t>август</t>
  </si>
  <si>
    <t>сентябрь</t>
  </si>
  <si>
    <t>техобследование лифтов, п.1-3</t>
  </si>
  <si>
    <t>единица измерения работы и услуги</t>
  </si>
  <si>
    <t>Цена выполненной работы и услуги в руб.</t>
  </si>
  <si>
    <t>2016 г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</si>
  <si>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</si>
  <si>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</si>
  <si>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</si>
  <si>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</t>
  </si>
  <si>
    <t>7. Техинвентаризация</t>
  </si>
  <si>
    <t>8.Работы по ремонту общедомового имущества всего, в т.ч.</t>
  </si>
  <si>
    <t>замена стояка ХВС в подвале под кв.108 и отопления в под.3, участка трассы</t>
  </si>
  <si>
    <t>фев,окт,ноя</t>
  </si>
  <si>
    <t>замена стояка канализации</t>
  </si>
  <si>
    <t>декабрь</t>
  </si>
  <si>
    <t>замена участков трубопровода отопления кв.17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</si>
  <si>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</si>
  <si>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</si>
  <si>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</si>
  <si>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</si>
  <si>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</si>
  <si>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</si>
  <si>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</si>
  <si>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</si>
  <si>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</si>
  <si>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</si>
  <si>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</si>
  <si>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Получено средств от применения повышающего коэффициента к квартирам без ИПУ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</si>
</sst>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/>
    <xf numFmtId="1" fontId="2" fillId="0" borderId="0" xfId="0" applyNumberFormat="1" applyFont="1" applyFill="1"/>
    <xf numFmtId="0" fontId="3" fillId="0" borderId="0" xfId="0" applyFont="1" applyAlignment="1">
      <alignment horizontal="center" vertical="top"/>
    </xf>
    <xf numFmtId="0" fontId="0" fillId="0" borderId="0" xfId="0" applyFill="1"/>
    <xf numFmtId="0" fontId="3" fillId="0" borderId="0" xfId="0" applyFont="1" applyFill="1" applyAlignment="1">
      <alignment horizontal="center" vertical="top"/>
    </xf>
    <xf numFmtId="0" fontId="3" fillId="0" borderId="0" xfId="0" applyFont="1" applyFill="1"/>
    <xf numFmtId="0" fontId="3" fillId="0" borderId="0" xfId="0" applyFont="1"/>
    <xf numFmtId="0" fontId="4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17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1" fontId="5" fillId="0" borderId="11" xfId="0" applyNumberFormat="1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16" xfId="0" applyFont="1" applyFill="1" applyBorder="1" applyAlignment="1">
      <alignment vertical="top" wrapText="1"/>
    </xf>
    <xf numFmtId="2" fontId="4" fillId="0" borderId="7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5" fillId="0" borderId="17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1" fontId="4" fillId="0" borderId="3" xfId="0" applyNumberFormat="1" applyFont="1" applyFill="1" applyBorder="1" applyAlignment="1">
      <alignment horizontal="center" vertical="top" wrapText="1"/>
    </xf>
    <xf numFmtId="1" fontId="4" fillId="0" borderId="3" xfId="0" applyNumberFormat="1" applyFont="1" applyFill="1" applyBorder="1" applyAlignment="1">
      <alignment vertical="top" wrapText="1"/>
    </xf>
    <xf numFmtId="0" fontId="9" fillId="0" borderId="0" xfId="0" applyFont="1" applyFill="1"/>
    <xf numFmtId="0" fontId="4" fillId="0" borderId="10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1" fontId="4" fillId="0" borderId="12" xfId="0" applyNumberFormat="1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 wrapText="1"/>
    </xf>
    <xf numFmtId="0" fontId="5" fillId="0" borderId="18" xfId="0" applyFont="1" applyFill="1" applyBorder="1" applyAlignment="1">
      <alignment horizontal="center" vertical="top" wrapText="1"/>
    </xf>
    <xf numFmtId="1" fontId="5" fillId="0" borderId="4" xfId="0" applyNumberFormat="1" applyFont="1" applyFill="1" applyBorder="1" applyAlignment="1">
      <alignment vertical="top" wrapText="1"/>
    </xf>
    <xf numFmtId="1" fontId="4" fillId="0" borderId="5" xfId="0" applyNumberFormat="1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1" fontId="4" fillId="0" borderId="15" xfId="0" applyNumberFormat="1" applyFont="1" applyFill="1" applyBorder="1" applyAlignment="1">
      <alignment vertical="top" wrapText="1"/>
    </xf>
    <xf numFmtId="1" fontId="4" fillId="0" borderId="19" xfId="0" applyNumberFormat="1" applyFont="1" applyFill="1" applyBorder="1" applyAlignment="1">
      <alignment vertical="top" wrapText="1"/>
    </xf>
    <xf numFmtId="2" fontId="4" fillId="0" borderId="14" xfId="0" applyNumberFormat="1" applyFont="1" applyFill="1" applyBorder="1" applyAlignment="1">
      <alignment vertical="top" wrapText="1"/>
    </xf>
    <xf numFmtId="1" fontId="4" fillId="0" borderId="14" xfId="0" applyNumberFormat="1" applyFont="1" applyFill="1" applyBorder="1" applyAlignment="1">
      <alignment vertical="top" wrapText="1"/>
    </xf>
    <xf numFmtId="0" fontId="4" fillId="0" borderId="0" xfId="0" applyFont="1" applyFill="1"/>
    <xf numFmtId="0" fontId="7" fillId="0" borderId="0" xfId="0" applyFont="1" applyFill="1"/>
    <xf numFmtId="0" fontId="7" fillId="0" borderId="6" xfId="0" applyFont="1" applyFill="1" applyBorder="1" applyAlignment="1">
      <alignment wrapText="1"/>
    </xf>
    <xf numFmtId="0" fontId="7" fillId="0" borderId="8" xfId="0" applyFont="1" applyFill="1" applyBorder="1" applyAlignment="1">
      <alignment vertical="top" wrapText="1"/>
    </xf>
    <xf numFmtId="0" fontId="5" fillId="0" borderId="16" xfId="0" applyFont="1" applyFill="1" applyBorder="1" applyAlignment="1">
      <alignment horizontal="center" vertical="top" wrapText="1"/>
    </xf>
    <xf numFmtId="2" fontId="7" fillId="0" borderId="7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wrapText="1"/>
    </xf>
    <xf numFmtId="0" fontId="7" fillId="0" borderId="3" xfId="0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vertical="top" wrapText="1"/>
    </xf>
    <xf numFmtId="1" fontId="7" fillId="0" borderId="3" xfId="1" applyNumberFormat="1" applyFont="1" applyFill="1" applyBorder="1" applyAlignment="1">
      <alignment vertical="top" wrapText="1"/>
    </xf>
    <xf numFmtId="0" fontId="10" fillId="0" borderId="9" xfId="0" applyFont="1" applyFill="1" applyBorder="1" applyAlignment="1">
      <alignment wrapText="1"/>
    </xf>
    <xf numFmtId="0" fontId="10" fillId="0" borderId="5" xfId="0" applyFont="1" applyFill="1" applyBorder="1" applyAlignment="1">
      <alignment vertical="top" wrapText="1"/>
    </xf>
    <xf numFmtId="2" fontId="10" fillId="0" borderId="4" xfId="0" applyNumberFormat="1" applyFont="1" applyFill="1" applyBorder="1" applyAlignment="1">
      <alignment vertical="top" wrapText="1"/>
    </xf>
    <xf numFmtId="1" fontId="10" fillId="0" borderId="5" xfId="1" applyNumberFormat="1" applyFont="1" applyFill="1" applyBorder="1" applyAlignment="1">
      <alignment vertical="top" wrapText="1"/>
    </xf>
    <xf numFmtId="0" fontId="10" fillId="0" borderId="0" xfId="0" applyFont="1" applyFill="1"/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/>
    <xf numFmtId="1" fontId="5" fillId="0" borderId="0" xfId="0" applyNumberFormat="1" applyFont="1" applyFill="1"/>
    <xf numFmtId="0" fontId="5" fillId="0" borderId="20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Border="1" applyAlignment="1"/>
    <xf numFmtId="0" fontId="5" fillId="0" borderId="1" xfId="0" applyNumberFormat="1" applyFont="1" applyFill="1" applyBorder="1" applyAlignment="1">
      <alignment horizontal="center" vertical="top" wrapText="1"/>
    </xf>
    <xf numFmtId="1" fontId="5" fillId="0" borderId="1" xfId="1" applyNumberFormat="1" applyFont="1" applyFill="1" applyBorder="1" applyAlignment="1">
      <alignment vertical="top"/>
    </xf>
    <xf numFmtId="1" fontId="5" fillId="0" borderId="3" xfId="0" applyNumberFormat="1" applyFont="1" applyFill="1" applyBorder="1"/>
    <xf numFmtId="1" fontId="5" fillId="0" borderId="11" xfId="1" applyNumberFormat="1" applyFont="1" applyFill="1" applyBorder="1" applyAlignment="1">
      <alignment vertical="top"/>
    </xf>
    <xf numFmtId="1" fontId="4" fillId="0" borderId="22" xfId="0" applyNumberFormat="1" applyFont="1" applyFill="1" applyBorder="1" applyAlignment="1">
      <alignment vertical="top"/>
    </xf>
    <xf numFmtId="1" fontId="4" fillId="0" borderId="23" xfId="0" applyNumberFormat="1" applyFont="1" applyFill="1" applyBorder="1"/>
    <xf numFmtId="1" fontId="4" fillId="0" borderId="0" xfId="0" applyNumberFormat="1" applyFont="1" applyFill="1" applyAlignment="1">
      <alignment wrapText="1"/>
    </xf>
    <xf numFmtId="1" fontId="4" fillId="0" borderId="8" xfId="0" applyNumberFormat="1" applyFont="1" applyFill="1" applyBorder="1" applyAlignment="1">
      <alignment vertical="top" wrapText="1"/>
    </xf>
    <xf numFmtId="1" fontId="7" fillId="0" borderId="8" xfId="1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vertical="top"/>
    </xf>
    <xf numFmtId="0" fontId="5" fillId="0" borderId="6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10" xfId="0" applyNumberFormat="1" applyFont="1" applyFill="1" applyBorder="1" applyAlignment="1">
      <alignment vertical="top" wrapText="1"/>
    </xf>
    <xf numFmtId="0" fontId="4" fillId="0" borderId="21" xfId="0" applyFont="1" applyFill="1" applyBorder="1" applyAlignment="1">
      <alignment wrapText="1"/>
    </xf>
    <xf numFmtId="1" fontId="4" fillId="0" borderId="22" xfId="0" applyNumberFormat="1" applyFont="1" applyFill="1" applyBorder="1"/>
    <xf numFmtId="0" fontId="5" fillId="0" borderId="3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2" fontId="5" fillId="0" borderId="11" xfId="0" applyNumberFormat="1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top" wrapText="1"/>
    </xf>
    <xf numFmtId="0" fontId="7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/>
    <xf numFmtId="0" fontId="5" fillId="0" borderId="7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/>
    <xf numFmtId="0" fontId="7" fillId="0" borderId="24" xfId="0" applyFont="1" applyFill="1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tabSelected="1" topLeftCell="A24" workbookViewId="0">
      <selection sqref="A1:E46"/>
    </sheetView>
  </sheetViews>
  <sheetFormatPr defaultRowHeight="15.75"/>
  <cols>
    <col min="1" max="1" width="70.85546875" style="69" customWidth="1"/>
    <col min="2" max="2" width="12.42578125" style="69" customWidth="1"/>
    <col min="3" max="3" width="11.7109375" style="69" customWidth="1"/>
    <col min="4" max="4" width="13.140625" style="69" customWidth="1"/>
    <col min="5" max="5" width="14" style="12" customWidth="1"/>
    <col min="6" max="6" width="9.85546875" style="10" bestFit="1" customWidth="1"/>
    <col min="7" max="7" width="9.140625" style="4"/>
  </cols>
  <sheetData>
    <row r="1" spans="1:8" ht="31.5">
      <c r="A1" s="8" t="s">
        <v>17</v>
      </c>
      <c r="C1" s="69" t="s">
        <v>44</v>
      </c>
      <c r="D1" s="9" t="s">
        <v>45</v>
      </c>
      <c r="E1" s="9">
        <v>12</v>
      </c>
    </row>
    <row r="2" spans="1:8">
      <c r="A2" s="11" t="s">
        <v>22</v>
      </c>
      <c r="D2" s="12"/>
    </row>
    <row r="3" spans="1:8">
      <c r="A3" s="69" t="s">
        <v>0</v>
      </c>
      <c r="B3" s="69">
        <v>6488.89</v>
      </c>
    </row>
    <row r="4" spans="1:8">
      <c r="A4" s="69" t="s">
        <v>1</v>
      </c>
      <c r="B4" s="69">
        <v>16.399999999999999</v>
      </c>
      <c r="D4" s="12"/>
    </row>
    <row r="5" spans="1:8">
      <c r="A5" s="69" t="s">
        <v>46</v>
      </c>
      <c r="B5" s="77">
        <f>B3*B4*E1</f>
        <v>1277013.5520000001</v>
      </c>
      <c r="C5" s="13"/>
      <c r="D5" s="13"/>
    </row>
    <row r="6" spans="1:8" ht="16.5" thickBot="1">
      <c r="A6" s="69" t="s">
        <v>2</v>
      </c>
      <c r="B6" s="69">
        <v>100</v>
      </c>
    </row>
    <row r="7" spans="1:8" s="3" customFormat="1" ht="66" customHeight="1">
      <c r="A7" s="14" t="s">
        <v>3</v>
      </c>
      <c r="B7" s="15" t="s">
        <v>19</v>
      </c>
      <c r="C7" s="16" t="s">
        <v>42</v>
      </c>
      <c r="D7" s="17" t="s">
        <v>47</v>
      </c>
      <c r="E7" s="17" t="s">
        <v>43</v>
      </c>
      <c r="F7" s="18"/>
      <c r="G7" s="5"/>
      <c r="H7" s="5"/>
    </row>
    <row r="8" spans="1:8" ht="31.5">
      <c r="A8" s="19" t="s">
        <v>4</v>
      </c>
      <c r="B8" s="87" t="s">
        <v>20</v>
      </c>
      <c r="C8" s="21" t="s">
        <v>48</v>
      </c>
      <c r="D8" s="22">
        <v>0.87</v>
      </c>
      <c r="E8" s="23">
        <f>D8*B3*E1</f>
        <v>67744.011599999998</v>
      </c>
      <c r="H8" s="4"/>
    </row>
    <row r="9" spans="1:8" ht="47.25">
      <c r="A9" s="19" t="s">
        <v>5</v>
      </c>
      <c r="B9" s="87" t="s">
        <v>20</v>
      </c>
      <c r="C9" s="21" t="s">
        <v>48</v>
      </c>
      <c r="D9" s="22">
        <f>4.5+D10+D11+D12+D13</f>
        <v>6.6306375050278241</v>
      </c>
      <c r="E9" s="23">
        <f>D9*B3*E1</f>
        <v>516305.72880000004</v>
      </c>
      <c r="H9" s="4"/>
    </row>
    <row r="10" spans="1:8">
      <c r="A10" s="24" t="s">
        <v>6</v>
      </c>
      <c r="B10" s="87"/>
      <c r="C10" s="21" t="s">
        <v>48</v>
      </c>
      <c r="D10" s="22">
        <f>E10/E1/B3</f>
        <v>0.17260271017076881</v>
      </c>
      <c r="E10" s="23">
        <v>13440</v>
      </c>
      <c r="H10" s="4"/>
    </row>
    <row r="11" spans="1:8">
      <c r="A11" s="24" t="s">
        <v>7</v>
      </c>
      <c r="B11" s="87"/>
      <c r="C11" s="21" t="s">
        <v>48</v>
      </c>
      <c r="D11" s="22">
        <f>E11/E1/B3</f>
        <v>8.613440305917755E-2</v>
      </c>
      <c r="E11" s="23">
        <v>6707</v>
      </c>
      <c r="H11" s="4"/>
    </row>
    <row r="12" spans="1:8">
      <c r="A12" s="24" t="s">
        <v>8</v>
      </c>
      <c r="B12" s="87"/>
      <c r="C12" s="21" t="s">
        <v>48</v>
      </c>
      <c r="D12" s="22">
        <v>0.16</v>
      </c>
      <c r="E12" s="23">
        <f>D12*E1*B3</f>
        <v>12458.668799999999</v>
      </c>
      <c r="H12" s="4"/>
    </row>
    <row r="13" spans="1:8">
      <c r="A13" s="24" t="s">
        <v>9</v>
      </c>
      <c r="B13" s="87" t="s">
        <v>20</v>
      </c>
      <c r="C13" s="21" t="s">
        <v>48</v>
      </c>
      <c r="D13" s="22">
        <f>E13/B3/E1</f>
        <v>1.7119003917978779</v>
      </c>
      <c r="E13" s="23">
        <v>133300</v>
      </c>
      <c r="H13" s="4"/>
    </row>
    <row r="14" spans="1:8" ht="47.25">
      <c r="A14" s="19" t="s">
        <v>10</v>
      </c>
      <c r="B14" s="87" t="s">
        <v>20</v>
      </c>
      <c r="C14" s="21" t="s">
        <v>48</v>
      </c>
      <c r="D14" s="22">
        <f>E14/E1/B3</f>
        <v>3.168492608134827</v>
      </c>
      <c r="E14" s="23">
        <f>8224*2.5*E1</f>
        <v>246720</v>
      </c>
      <c r="H14" s="4"/>
    </row>
    <row r="15" spans="1:8">
      <c r="A15" s="19" t="s">
        <v>11</v>
      </c>
      <c r="B15" s="87" t="s">
        <v>20</v>
      </c>
      <c r="C15" s="21" t="s">
        <v>48</v>
      </c>
      <c r="D15" s="22">
        <f>E15/E1/B3</f>
        <v>1.4149312645665644</v>
      </c>
      <c r="E15" s="23">
        <v>110176</v>
      </c>
      <c r="H15" s="4"/>
    </row>
    <row r="16" spans="1:8" ht="15.75" customHeight="1">
      <c r="A16" s="19" t="s">
        <v>12</v>
      </c>
      <c r="B16" s="87" t="s">
        <v>20</v>
      </c>
      <c r="C16" s="21" t="s">
        <v>48</v>
      </c>
      <c r="D16" s="22">
        <v>0.43</v>
      </c>
      <c r="E16" s="23">
        <f>D16*E1*B3</f>
        <v>33482.672400000003</v>
      </c>
      <c r="H16" s="4"/>
    </row>
    <row r="17" spans="1:8" ht="47.25">
      <c r="A17" s="19" t="s">
        <v>13</v>
      </c>
      <c r="B17" s="87" t="s">
        <v>20</v>
      </c>
      <c r="C17" s="21" t="s">
        <v>48</v>
      </c>
      <c r="D17" s="22">
        <v>0.44</v>
      </c>
      <c r="E17" s="23">
        <f>D17*E1*B3</f>
        <v>34261.339200000002</v>
      </c>
      <c r="H17" s="4"/>
    </row>
    <row r="18" spans="1:8" s="1" customFormat="1" ht="16.5" thickBot="1">
      <c r="A18" s="25" t="s">
        <v>49</v>
      </c>
      <c r="B18" s="88" t="s">
        <v>40</v>
      </c>
      <c r="C18" s="21" t="s">
        <v>48</v>
      </c>
      <c r="D18" s="89">
        <f>E18/E1/B3</f>
        <v>3.6305644468211565E-2</v>
      </c>
      <c r="E18" s="26">
        <v>2827</v>
      </c>
      <c r="F18" s="10"/>
      <c r="G18" s="4"/>
      <c r="H18" s="4"/>
    </row>
    <row r="19" spans="1:8" s="1" customFormat="1">
      <c r="A19" s="27" t="s">
        <v>50</v>
      </c>
      <c r="B19" s="28"/>
      <c r="C19" s="29"/>
      <c r="D19" s="30">
        <f>E19/E1/B3</f>
        <v>1.7493409247703893</v>
      </c>
      <c r="E19" s="78">
        <f>E21+E22+E23+E24+E25+E26+E27+E28+E29+E30+E31+E32</f>
        <v>136215.37</v>
      </c>
      <c r="F19" s="10"/>
      <c r="G19" s="4"/>
      <c r="H19" s="4"/>
    </row>
    <row r="20" spans="1:8" s="1" customFormat="1">
      <c r="A20" s="31"/>
      <c r="B20" s="20"/>
      <c r="C20" s="32"/>
      <c r="D20" s="33" t="s">
        <v>26</v>
      </c>
      <c r="E20" s="34" t="s">
        <v>27</v>
      </c>
      <c r="F20" s="10"/>
      <c r="G20" s="4"/>
      <c r="H20" s="4"/>
    </row>
    <row r="21" spans="1:8" s="7" customFormat="1">
      <c r="A21" s="31" t="s">
        <v>41</v>
      </c>
      <c r="B21" s="20" t="s">
        <v>23</v>
      </c>
      <c r="C21" s="21" t="s">
        <v>48</v>
      </c>
      <c r="D21" s="23">
        <v>39000</v>
      </c>
      <c r="E21" s="35">
        <v>36000</v>
      </c>
      <c r="F21" s="36"/>
      <c r="G21" s="6"/>
      <c r="H21" s="6"/>
    </row>
    <row r="22" spans="1:8" s="7" customFormat="1" ht="31.5">
      <c r="A22" s="31" t="s">
        <v>51</v>
      </c>
      <c r="B22" s="20" t="s">
        <v>52</v>
      </c>
      <c r="C22" s="21" t="s">
        <v>48</v>
      </c>
      <c r="D22" s="23"/>
      <c r="E22" s="35">
        <f>2293.71+1209.79+12710.55</f>
        <v>16214.05</v>
      </c>
      <c r="F22" s="36"/>
      <c r="G22" s="6"/>
      <c r="H22" s="6"/>
    </row>
    <row r="23" spans="1:8" s="7" customFormat="1">
      <c r="A23" s="37" t="s">
        <v>24</v>
      </c>
      <c r="B23" s="38" t="s">
        <v>25</v>
      </c>
      <c r="C23" s="21" t="s">
        <v>48</v>
      </c>
      <c r="D23" s="26">
        <v>42000</v>
      </c>
      <c r="E23" s="39">
        <v>40500</v>
      </c>
      <c r="F23" s="36"/>
      <c r="G23" s="6"/>
      <c r="H23" s="6"/>
    </row>
    <row r="24" spans="1:8" s="7" customFormat="1">
      <c r="A24" s="37" t="s">
        <v>29</v>
      </c>
      <c r="B24" s="38" t="s">
        <v>30</v>
      </c>
      <c r="C24" s="21" t="s">
        <v>48</v>
      </c>
      <c r="D24" s="26"/>
      <c r="E24" s="39">
        <v>5927.38</v>
      </c>
      <c r="F24" s="36"/>
      <c r="G24" s="6"/>
    </row>
    <row r="25" spans="1:8" s="7" customFormat="1">
      <c r="A25" s="37" t="s">
        <v>31</v>
      </c>
      <c r="B25" s="38" t="s">
        <v>30</v>
      </c>
      <c r="C25" s="21" t="s">
        <v>48</v>
      </c>
      <c r="D25" s="26"/>
      <c r="E25" s="39">
        <v>3413.69</v>
      </c>
      <c r="F25" s="36"/>
      <c r="G25" s="6"/>
    </row>
    <row r="26" spans="1:8" s="7" customFormat="1">
      <c r="A26" s="37" t="s">
        <v>28</v>
      </c>
      <c r="B26" s="38"/>
      <c r="C26" s="21" t="s">
        <v>48</v>
      </c>
      <c r="D26" s="26">
        <v>12000</v>
      </c>
      <c r="E26" s="39"/>
      <c r="F26" s="36"/>
      <c r="G26" s="6"/>
      <c r="H26" s="6"/>
    </row>
    <row r="27" spans="1:8" s="7" customFormat="1">
      <c r="A27" s="37" t="s">
        <v>34</v>
      </c>
      <c r="B27" s="38" t="s">
        <v>33</v>
      </c>
      <c r="C27" s="21" t="s">
        <v>48</v>
      </c>
      <c r="D27" s="26"/>
      <c r="E27" s="39">
        <f>4201.71+14436.45</f>
        <v>18638.16</v>
      </c>
      <c r="F27" s="36"/>
      <c r="G27" s="6"/>
      <c r="H27" s="6"/>
    </row>
    <row r="28" spans="1:8" s="7" customFormat="1">
      <c r="A28" s="37" t="s">
        <v>38</v>
      </c>
      <c r="B28" s="38" t="s">
        <v>39</v>
      </c>
      <c r="C28" s="21" t="s">
        <v>48</v>
      </c>
      <c r="D28" s="26"/>
      <c r="E28" s="39">
        <v>6840</v>
      </c>
      <c r="F28" s="36"/>
      <c r="G28" s="6"/>
      <c r="H28" s="6"/>
    </row>
    <row r="29" spans="1:8" s="7" customFormat="1">
      <c r="A29" s="37" t="s">
        <v>35</v>
      </c>
      <c r="B29" s="38" t="s">
        <v>36</v>
      </c>
      <c r="C29" s="21" t="s">
        <v>48</v>
      </c>
      <c r="D29" s="26"/>
      <c r="E29" s="39">
        <v>532.55999999999995</v>
      </c>
      <c r="F29" s="36"/>
      <c r="G29" s="6"/>
    </row>
    <row r="30" spans="1:8" s="7" customFormat="1">
      <c r="A30" s="37" t="s">
        <v>53</v>
      </c>
      <c r="B30" s="38" t="s">
        <v>54</v>
      </c>
      <c r="C30" s="68" t="s">
        <v>48</v>
      </c>
      <c r="D30" s="26"/>
      <c r="E30" s="39">
        <v>2609.29</v>
      </c>
      <c r="F30" s="36"/>
      <c r="G30" s="6"/>
    </row>
    <row r="31" spans="1:8" s="7" customFormat="1">
      <c r="A31" s="37" t="s">
        <v>55</v>
      </c>
      <c r="B31" s="38" t="s">
        <v>54</v>
      </c>
      <c r="C31" s="68" t="s">
        <v>48</v>
      </c>
      <c r="D31" s="26"/>
      <c r="E31" s="39">
        <v>605.30999999999995</v>
      </c>
      <c r="F31" s="36"/>
      <c r="G31" s="6"/>
    </row>
    <row r="32" spans="1:8" s="7" customFormat="1" ht="16.5" thickBot="1">
      <c r="A32" s="40" t="s">
        <v>32</v>
      </c>
      <c r="B32" s="41" t="s">
        <v>33</v>
      </c>
      <c r="C32" s="42" t="s">
        <v>48</v>
      </c>
      <c r="D32" s="43">
        <v>4050</v>
      </c>
      <c r="E32" s="44">
        <f>1784.42+3150.51</f>
        <v>4934.93</v>
      </c>
      <c r="F32" s="36"/>
      <c r="G32" s="6"/>
      <c r="H32" s="6"/>
    </row>
    <row r="33" spans="1:10" ht="16.5" customHeight="1" thickBot="1">
      <c r="A33" s="45" t="s">
        <v>14</v>
      </c>
      <c r="B33" s="46"/>
      <c r="C33" s="47"/>
      <c r="D33" s="48">
        <f>D8+D9+D14+D15+D16+D17+D19+D18</f>
        <v>14.739707946967815</v>
      </c>
      <c r="E33" s="49">
        <f>E8+E9+E14+E15+E16+E17+E19+E18</f>
        <v>1147732.122</v>
      </c>
      <c r="F33" s="50"/>
      <c r="G33" s="2"/>
      <c r="H33" s="4"/>
    </row>
    <row r="34" spans="1:10" s="1" customFormat="1" ht="18.75" customHeight="1">
      <c r="A34" s="52" t="s">
        <v>18</v>
      </c>
      <c r="B34" s="53"/>
      <c r="C34" s="54" t="s">
        <v>48</v>
      </c>
      <c r="D34" s="55"/>
      <c r="E34" s="79">
        <v>-2954</v>
      </c>
      <c r="F34" s="51"/>
      <c r="G34" s="4"/>
      <c r="H34" s="4"/>
    </row>
    <row r="35" spans="1:10" s="1" customFormat="1">
      <c r="A35" s="56" t="s">
        <v>21</v>
      </c>
      <c r="B35" s="57"/>
      <c r="C35" s="21" t="s">
        <v>48</v>
      </c>
      <c r="D35" s="58"/>
      <c r="E35" s="59">
        <v>18186</v>
      </c>
      <c r="F35" s="51"/>
      <c r="G35" s="4"/>
      <c r="H35" s="4"/>
    </row>
    <row r="36" spans="1:10" s="1" customFormat="1">
      <c r="A36" s="56" t="s">
        <v>15</v>
      </c>
      <c r="B36" s="57"/>
      <c r="C36" s="21" t="s">
        <v>48</v>
      </c>
      <c r="D36" s="58"/>
      <c r="E36" s="59">
        <f>B5*B6/100</f>
        <v>1277013.5520000001</v>
      </c>
      <c r="F36" s="51"/>
      <c r="G36" s="4"/>
      <c r="H36" s="4"/>
    </row>
    <row r="37" spans="1:10" s="7" customFormat="1" ht="32.25" thickBot="1">
      <c r="A37" s="60" t="s">
        <v>37</v>
      </c>
      <c r="B37" s="61"/>
      <c r="C37" s="42" t="s">
        <v>48</v>
      </c>
      <c r="D37" s="62"/>
      <c r="E37" s="63">
        <f>E34+E35+E36-E33</f>
        <v>144513.43000000017</v>
      </c>
      <c r="F37" s="64"/>
      <c r="G37" s="6"/>
      <c r="H37" s="6"/>
    </row>
    <row r="38" spans="1:10" s="94" customFormat="1">
      <c r="A38" s="100" t="s">
        <v>67</v>
      </c>
      <c r="B38" s="101"/>
      <c r="C38" s="101"/>
      <c r="D38" s="102"/>
      <c r="E38" s="90">
        <v>2622</v>
      </c>
      <c r="F38" s="91"/>
      <c r="G38" s="92"/>
      <c r="H38" s="93"/>
      <c r="I38" s="93"/>
      <c r="J38" s="93"/>
    </row>
    <row r="39" spans="1:10" ht="16.5" thickBot="1">
      <c r="A39" s="80" t="s">
        <v>56</v>
      </c>
      <c r="B39" s="80"/>
      <c r="C39" s="80"/>
      <c r="D39" s="80"/>
      <c r="E39" s="70"/>
      <c r="F39" s="70"/>
      <c r="H39" s="4"/>
    </row>
    <row r="40" spans="1:10">
      <c r="A40" s="81" t="s">
        <v>57</v>
      </c>
      <c r="B40" s="95" t="s">
        <v>58</v>
      </c>
      <c r="C40" s="95" t="s">
        <v>59</v>
      </c>
      <c r="D40" s="97"/>
      <c r="E40" s="98" t="s">
        <v>60</v>
      </c>
      <c r="F40" s="66"/>
      <c r="H40" s="4"/>
    </row>
    <row r="41" spans="1:10" ht="63">
      <c r="A41" s="82"/>
      <c r="B41" s="96"/>
      <c r="C41" s="71" t="s">
        <v>61</v>
      </c>
      <c r="D41" s="71" t="s">
        <v>62</v>
      </c>
      <c r="E41" s="99"/>
      <c r="F41" s="66"/>
      <c r="H41" s="4"/>
    </row>
    <row r="42" spans="1:10">
      <c r="A42" s="83" t="s">
        <v>63</v>
      </c>
      <c r="B42" s="72">
        <f>1501924+616072+79588</f>
        <v>2197584</v>
      </c>
      <c r="C42" s="72">
        <f>1536057+661608</f>
        <v>2197665</v>
      </c>
      <c r="D42" s="72"/>
      <c r="E42" s="73">
        <f>C42*B6/100</f>
        <v>2197665</v>
      </c>
      <c r="F42" s="67"/>
    </row>
    <row r="43" spans="1:10">
      <c r="A43" s="83" t="s">
        <v>64</v>
      </c>
      <c r="B43" s="72">
        <f>130527+235691</f>
        <v>366218</v>
      </c>
      <c r="C43" s="72">
        <f>130496+235200</f>
        <v>365696</v>
      </c>
      <c r="D43" s="72"/>
      <c r="E43" s="73">
        <f>C43*B6/100</f>
        <v>365696</v>
      </c>
      <c r="F43" s="67"/>
    </row>
    <row r="44" spans="1:10" ht="16.5" thickBot="1">
      <c r="A44" s="84" t="s">
        <v>65</v>
      </c>
      <c r="B44" s="74">
        <v>195811</v>
      </c>
      <c r="C44" s="74">
        <f>173152+20609</f>
        <v>193761</v>
      </c>
      <c r="D44" s="74">
        <f>1920+132</f>
        <v>2052</v>
      </c>
      <c r="E44" s="73">
        <f>C44*B6/100</f>
        <v>193761</v>
      </c>
      <c r="F44" s="67"/>
    </row>
    <row r="45" spans="1:10" ht="16.5" thickBot="1">
      <c r="A45" s="85" t="s">
        <v>66</v>
      </c>
      <c r="B45" s="75">
        <f>SUM(B42:B44)</f>
        <v>2759613</v>
      </c>
      <c r="C45" s="86">
        <f>SUM(C42:C44)</f>
        <v>2757122</v>
      </c>
      <c r="D45" s="86">
        <f>SUM(D42:D44)</f>
        <v>2052</v>
      </c>
      <c r="E45" s="76">
        <f>SUM(E42:E44)</f>
        <v>2757122</v>
      </c>
      <c r="F45" s="67"/>
    </row>
    <row r="46" spans="1:10">
      <c r="A46" s="65" t="s">
        <v>16</v>
      </c>
      <c r="B46" s="12"/>
      <c r="C46" s="12"/>
      <c r="E46" s="13"/>
    </row>
    <row r="47" spans="1:10">
      <c r="B47" s="12"/>
      <c r="C47" s="12"/>
      <c r="E47" s="69"/>
    </row>
    <row r="48" spans="1:10">
      <c r="B48" s="12"/>
      <c r="C48" s="12"/>
      <c r="E48" s="69"/>
    </row>
  </sheetData>
  <mergeCells count="4">
    <mergeCell ref="B40:B41"/>
    <mergeCell ref="C40:D40"/>
    <mergeCell ref="E40:E41"/>
    <mergeCell ref="A38:D38"/>
  </mergeCells>
  <pageMargins left="0.31496062992125984" right="0.31496062992125984" top="0.35433070866141736" bottom="0.35433070866141736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2017-02-15T10:26:09Z</cp:lastPrinted>
  <dcterms:created xsi:type="dcterms:W3CDTF">2016-04-22T06:39:22Z</dcterms:created>
  <dcterms:modified xsi:type="dcterms:W3CDTF">2017-03-20T04:32:39Z</dcterms:modified>
</cp:coreProperties>
</file>