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E47"/>
  <c r="E45"/>
  <c r="C47"/>
  <c r="D47"/>
  <c r="C45"/>
  <c r="B45"/>
  <c r="C46"/>
  <c r="C48" s="1"/>
  <c r="B46"/>
  <c r="D48"/>
  <c r="D11"/>
  <c r="D19"/>
  <c r="E30"/>
  <c r="E20" s="1"/>
  <c r="E48" l="1"/>
  <c r="B48"/>
  <c r="E46"/>
  <c r="E17"/>
  <c r="E16"/>
  <c r="D15"/>
  <c r="D14"/>
  <c r="D13"/>
  <c r="E12"/>
  <c r="D10"/>
  <c r="E8"/>
  <c r="B5" l="1"/>
  <c r="D20"/>
  <c r="D18"/>
  <c r="E39" l="1"/>
  <c r="D36" l="1"/>
  <c r="E9" l="1"/>
  <c r="E36" l="1"/>
  <c r="E40" s="1"/>
</calcChain>
</file>

<file path=xl/sharedStrings.xml><?xml version="1.0" encoding="utf-8"?>
<sst xmlns="http://schemas.openxmlformats.org/spreadsheetml/2006/main" count="113" uniqueCount="69">
  <si>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</si>
  <si>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</si>
  <si>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</si>
  <si>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</si>
  <si>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</si>
  <si>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</si>
  <si>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</si>
  <si>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</si>
  <si>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</si>
  <si>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</si>
  <si>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</si>
  <si>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</si>
  <si>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</si>
  <si>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</si>
  <si>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</si>
  <si>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</si>
  <si>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</si>
  <si>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</si>
  <si>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</si>
  <si>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</si>
  <si>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</si>
  <si>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</si>
  <si>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д.15</t>
  </si>
  <si>
    <t>план</t>
  </si>
  <si>
    <t>факт</t>
  </si>
  <si>
    <t>ремонт теплоузлов</t>
  </si>
  <si>
    <t>техобследование лифта</t>
  </si>
  <si>
    <t>замена двери в подвал</t>
  </si>
  <si>
    <t>замена бетонного желоба</t>
  </si>
  <si>
    <t>устройство металического ограждения</t>
  </si>
  <si>
    <t>апрель</t>
  </si>
  <si>
    <t>установка решетки перед выходом на чердак</t>
  </si>
  <si>
    <t>май</t>
  </si>
  <si>
    <t>установка информстендов в подъезде</t>
  </si>
  <si>
    <t>установка песочницы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</si>
  <si>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</si>
  <si>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</si>
  <si>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</si>
  <si>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август</t>
  </si>
  <si>
    <t>ремонт мягкой кровли балконных козырьков,кв.98</t>
  </si>
  <si>
    <t>ремонт мягкой кровли, кв.101,103,104,108</t>
  </si>
  <si>
    <t>май,сент</t>
  </si>
  <si>
    <t>сентябрь</t>
  </si>
  <si>
    <t>замена лежака и стояка отопления и в кв.80</t>
  </si>
  <si>
    <t>установка скамеек, 2 шт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</si>
  <si>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</si>
  <si>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</si>
  <si>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</si>
  <si>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2016 г</t>
  </si>
  <si>
    <t>Кол-во месяцев</t>
  </si>
  <si>
    <t>Начислено за данный период по статье "содержание помещения",руб</t>
  </si>
  <si>
    <t>руб</t>
  </si>
  <si>
    <t>7. окраска МАФ</t>
  </si>
  <si>
    <t>8.Техинвентаризация</t>
  </si>
  <si>
    <t>9.Работы по ремонту общедомового имущества всего, в т.ч.</t>
  </si>
  <si>
    <t>ноябрь</t>
  </si>
  <si>
    <t>косметич.ремонт секций с 1 по 2 эт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</si>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</sst>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0" fontId="6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11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vertical="top" wrapText="1"/>
    </xf>
    <xf numFmtId="0" fontId="9" fillId="0" borderId="0" xfId="0" applyFont="1" applyFill="1"/>
    <xf numFmtId="0" fontId="4" fillId="0" borderId="2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0" fontId="4" fillId="0" borderId="0" xfId="0" applyFont="1" applyFill="1"/>
    <xf numFmtId="0" fontId="7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1" fontId="10" fillId="0" borderId="5" xfId="1" applyNumberFormat="1" applyFont="1" applyFill="1" applyBorder="1" applyAlignment="1">
      <alignment vertical="top" wrapText="1"/>
    </xf>
    <xf numFmtId="0" fontId="10" fillId="0" borderId="0" xfId="0" applyFont="1" applyFill="1"/>
    <xf numFmtId="0" fontId="5" fillId="0" borderId="0" xfId="0" applyFont="1" applyFill="1" applyBorder="1" applyAlignment="1">
      <alignment vertical="top" wrapText="1"/>
    </xf>
    <xf numFmtId="1" fontId="5" fillId="0" borderId="0" xfId="0" applyNumberFormat="1" applyFont="1" applyFill="1"/>
    <xf numFmtId="2" fontId="5" fillId="0" borderId="10" xfId="0" applyNumberFormat="1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1" fontId="5" fillId="0" borderId="12" xfId="0" applyNumberFormat="1" applyFont="1" applyFill="1" applyBorder="1" applyAlignment="1">
      <alignment vertical="top" wrapText="1"/>
    </xf>
    <xf numFmtId="1" fontId="4" fillId="0" borderId="8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1" xfId="0" applyNumberFormat="1" applyFont="1" applyFill="1" applyBorder="1" applyAlignment="1">
      <alignment vertical="top" wrapText="1"/>
    </xf>
    <xf numFmtId="1" fontId="5" fillId="0" borderId="10" xfId="1" applyNumberFormat="1" applyFont="1" applyFill="1" applyBorder="1" applyAlignment="1">
      <alignment vertical="top"/>
    </xf>
    <xf numFmtId="0" fontId="4" fillId="0" borderId="13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vertical="top"/>
    </xf>
    <xf numFmtId="1" fontId="4" fillId="0" borderId="14" xfId="0" applyNumberFormat="1" applyFont="1" applyFill="1" applyBorder="1"/>
    <xf numFmtId="1" fontId="4" fillId="0" borderId="15" xfId="0" applyNumberFormat="1" applyFont="1" applyFill="1" applyBorder="1"/>
    <xf numFmtId="2" fontId="4" fillId="0" borderId="4" xfId="0" applyNumberFormat="1" applyFont="1" applyFill="1" applyBorder="1" applyAlignment="1">
      <alignment vertical="top" wrapText="1"/>
    </xf>
    <xf numFmtId="1" fontId="7" fillId="0" borderId="0" xfId="0" applyNumberFormat="1" applyFont="1" applyFill="1"/>
    <xf numFmtId="0" fontId="4" fillId="0" borderId="16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0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topLeftCell="A27" workbookViewId="0">
      <selection sqref="A1:E49"/>
    </sheetView>
  </sheetViews>
  <sheetFormatPr defaultRowHeight="15.75"/>
  <cols>
    <col min="1" max="1" width="70.85546875" style="59" customWidth="1"/>
    <col min="2" max="2" width="11.85546875" style="59" customWidth="1"/>
    <col min="3" max="3" width="12.42578125" style="59" customWidth="1"/>
    <col min="4" max="4" width="13.28515625" style="59" customWidth="1"/>
    <col min="5" max="5" width="14.28515625" style="11" customWidth="1"/>
    <col min="6" max="6" width="9.85546875" style="21" bestFit="1" customWidth="1"/>
    <col min="7" max="7" width="9.140625" style="5"/>
  </cols>
  <sheetData>
    <row r="1" spans="1:7" ht="31.5">
      <c r="A1" s="8" t="s">
        <v>17</v>
      </c>
      <c r="C1" s="59" t="s">
        <v>48</v>
      </c>
      <c r="D1" s="9" t="s">
        <v>49</v>
      </c>
      <c r="E1" s="9">
        <v>12</v>
      </c>
    </row>
    <row r="2" spans="1:7">
      <c r="A2" s="10" t="s">
        <v>22</v>
      </c>
      <c r="D2" s="11"/>
    </row>
    <row r="3" spans="1:7">
      <c r="A3" s="59" t="s">
        <v>0</v>
      </c>
      <c r="B3" s="59">
        <v>3712.63</v>
      </c>
    </row>
    <row r="4" spans="1:7">
      <c r="A4" s="59" t="s">
        <v>1</v>
      </c>
      <c r="B4" s="59">
        <v>18.600000000000001</v>
      </c>
      <c r="D4" s="11"/>
    </row>
    <row r="5" spans="1:7">
      <c r="A5" s="59" t="s">
        <v>50</v>
      </c>
      <c r="B5" s="60">
        <f>B3*B4*E1</f>
        <v>828659.01600000006</v>
      </c>
      <c r="C5" s="12"/>
      <c r="D5" s="12"/>
    </row>
    <row r="6" spans="1:7" ht="16.5" thickBot="1">
      <c r="A6" s="59" t="s">
        <v>2</v>
      </c>
      <c r="B6" s="59">
        <v>96.99</v>
      </c>
    </row>
    <row r="7" spans="1:7" s="3" customFormat="1" ht="65.25" customHeight="1">
      <c r="A7" s="13" t="s">
        <v>3</v>
      </c>
      <c r="B7" s="14" t="s">
        <v>19</v>
      </c>
      <c r="C7" s="82" t="s">
        <v>45</v>
      </c>
      <c r="D7" s="15" t="s">
        <v>47</v>
      </c>
      <c r="E7" s="14" t="s">
        <v>46</v>
      </c>
      <c r="F7" s="16"/>
      <c r="G7" s="61"/>
    </row>
    <row r="8" spans="1:7" ht="31.5">
      <c r="A8" s="17" t="s">
        <v>4</v>
      </c>
      <c r="B8" s="18" t="s">
        <v>20</v>
      </c>
      <c r="C8" s="83" t="s">
        <v>51</v>
      </c>
      <c r="D8" s="19">
        <v>0.87</v>
      </c>
      <c r="E8" s="20">
        <f>D8*B3*E1</f>
        <v>38759.857199999999</v>
      </c>
    </row>
    <row r="9" spans="1:7" ht="47.25">
      <c r="A9" s="17" t="s">
        <v>5</v>
      </c>
      <c r="B9" s="18" t="s">
        <v>20</v>
      </c>
      <c r="C9" s="83" t="s">
        <v>51</v>
      </c>
      <c r="D9" s="19">
        <f>4.4+D10+D11+D12+D13</f>
        <v>5.8010788758014318</v>
      </c>
      <c r="E9" s="20">
        <f>D9*E1*B3</f>
        <v>258447.11360000007</v>
      </c>
    </row>
    <row r="10" spans="1:7">
      <c r="A10" s="22" t="s">
        <v>6</v>
      </c>
      <c r="B10" s="18"/>
      <c r="C10" s="83" t="s">
        <v>51</v>
      </c>
      <c r="D10" s="19">
        <f>E10/E1/B3</f>
        <v>0.21368499778683395</v>
      </c>
      <c r="E10" s="20">
        <v>9520</v>
      </c>
    </row>
    <row r="11" spans="1:7">
      <c r="A11" s="22" t="s">
        <v>7</v>
      </c>
      <c r="B11" s="18"/>
      <c r="C11" s="83" t="s">
        <v>51</v>
      </c>
      <c r="D11" s="19">
        <f>E11/E1/B3</f>
        <v>5.4206856056218902E-2</v>
      </c>
      <c r="E11" s="20">
        <v>2415</v>
      </c>
    </row>
    <row r="12" spans="1:7">
      <c r="A12" s="22" t="s">
        <v>8</v>
      </c>
      <c r="B12" s="18"/>
      <c r="C12" s="83" t="s">
        <v>51</v>
      </c>
      <c r="D12" s="19">
        <v>0.16</v>
      </c>
      <c r="E12" s="20">
        <f>D12*E1*B3</f>
        <v>7128.2496000000001</v>
      </c>
    </row>
    <row r="13" spans="1:7">
      <c r="A13" s="22" t="s">
        <v>9</v>
      </c>
      <c r="B13" s="18" t="s">
        <v>20</v>
      </c>
      <c r="C13" s="83" t="s">
        <v>51</v>
      </c>
      <c r="D13" s="19">
        <f>E13/B3/E1</f>
        <v>0.97318702195837803</v>
      </c>
      <c r="E13" s="20">
        <v>43357</v>
      </c>
    </row>
    <row r="14" spans="1:7" ht="47.25">
      <c r="A14" s="17" t="s">
        <v>10</v>
      </c>
      <c r="B14" s="18" t="s">
        <v>20</v>
      </c>
      <c r="C14" s="83" t="s">
        <v>51</v>
      </c>
      <c r="D14" s="19">
        <f>E14/E1/B3</f>
        <v>4.4873849535235131</v>
      </c>
      <c r="E14" s="20">
        <f>6664*2.5*E1</f>
        <v>199920</v>
      </c>
    </row>
    <row r="15" spans="1:7">
      <c r="A15" s="17" t="s">
        <v>11</v>
      </c>
      <c r="B15" s="18" t="s">
        <v>20</v>
      </c>
      <c r="C15" s="83" t="s">
        <v>51</v>
      </c>
      <c r="D15" s="19">
        <f>E15/E1/B3</f>
        <v>1.5456248894539271</v>
      </c>
      <c r="E15" s="20">
        <v>68860</v>
      </c>
    </row>
    <row r="16" spans="1:7" ht="17.25" customHeight="1">
      <c r="A16" s="17" t="s">
        <v>12</v>
      </c>
      <c r="B16" s="18" t="s">
        <v>20</v>
      </c>
      <c r="C16" s="83" t="s">
        <v>51</v>
      </c>
      <c r="D16" s="19">
        <v>0.43</v>
      </c>
      <c r="E16" s="20">
        <f>D16*E1*B3</f>
        <v>19157.1708</v>
      </c>
    </row>
    <row r="17" spans="1:7" ht="47.25">
      <c r="A17" s="17" t="s">
        <v>13</v>
      </c>
      <c r="B17" s="18" t="s">
        <v>20</v>
      </c>
      <c r="C17" s="83" t="s">
        <v>51</v>
      </c>
      <c r="D17" s="19">
        <v>0.44</v>
      </c>
      <c r="E17" s="20">
        <f>D17*E1*B3</f>
        <v>19602.686400000002</v>
      </c>
    </row>
    <row r="18" spans="1:7" s="1" customFormat="1">
      <c r="A18" s="17" t="s">
        <v>52</v>
      </c>
      <c r="B18" s="18" t="s">
        <v>32</v>
      </c>
      <c r="C18" s="83" t="s">
        <v>51</v>
      </c>
      <c r="D18" s="19">
        <f>E18/B3/E1</f>
        <v>4.0681852666887536E-2</v>
      </c>
      <c r="E18" s="20">
        <v>1812.44</v>
      </c>
      <c r="F18" s="23"/>
      <c r="G18" s="5"/>
    </row>
    <row r="19" spans="1:7" s="1" customFormat="1" ht="16.5" thickBot="1">
      <c r="A19" s="24" t="s">
        <v>53</v>
      </c>
      <c r="B19" s="87" t="s">
        <v>42</v>
      </c>
      <c r="C19" s="83" t="s">
        <v>51</v>
      </c>
      <c r="D19" s="57">
        <f>E19/E1/B3</f>
        <v>3.1244697155385803E-2</v>
      </c>
      <c r="E19" s="62">
        <v>1392</v>
      </c>
      <c r="F19" s="23"/>
      <c r="G19" s="5"/>
    </row>
    <row r="20" spans="1:7" s="1" customFormat="1">
      <c r="A20" s="25" t="s">
        <v>54</v>
      </c>
      <c r="B20" s="26"/>
      <c r="C20" s="84"/>
      <c r="D20" s="27">
        <f>E20/E1/B3</f>
        <v>5.2308083039067537</v>
      </c>
      <c r="E20" s="63">
        <f>E22+E23+E24+E25+E26+E27+E28+E29+E30+E31+E32+E33+E34+E35</f>
        <v>233040.66999999998</v>
      </c>
      <c r="F20" s="21"/>
      <c r="G20" s="5"/>
    </row>
    <row r="21" spans="1:7" s="4" customFormat="1">
      <c r="A21" s="28"/>
      <c r="B21" s="29"/>
      <c r="C21" s="83"/>
      <c r="D21" s="30" t="s">
        <v>23</v>
      </c>
      <c r="E21" s="31" t="s">
        <v>24</v>
      </c>
      <c r="F21" s="32"/>
      <c r="G21" s="64"/>
    </row>
    <row r="22" spans="1:7" s="6" customFormat="1">
      <c r="A22" s="33" t="s">
        <v>25</v>
      </c>
      <c r="B22" s="18"/>
      <c r="C22" s="83" t="s">
        <v>51</v>
      </c>
      <c r="D22" s="34">
        <v>4000</v>
      </c>
      <c r="E22" s="35"/>
      <c r="F22" s="36"/>
      <c r="G22" s="7"/>
    </row>
    <row r="23" spans="1:7" s="6" customFormat="1">
      <c r="A23" s="37" t="s">
        <v>26</v>
      </c>
      <c r="B23" s="18" t="s">
        <v>30</v>
      </c>
      <c r="C23" s="83" t="s">
        <v>51</v>
      </c>
      <c r="D23" s="34">
        <v>13000</v>
      </c>
      <c r="E23" s="38">
        <v>12000</v>
      </c>
      <c r="F23" s="36"/>
      <c r="G23" s="7"/>
    </row>
    <row r="24" spans="1:7" s="6" customFormat="1">
      <c r="A24" s="37" t="s">
        <v>56</v>
      </c>
      <c r="B24" s="18" t="s">
        <v>55</v>
      </c>
      <c r="C24" s="83" t="s">
        <v>51</v>
      </c>
      <c r="D24" s="34">
        <v>170000</v>
      </c>
      <c r="E24" s="38">
        <v>74244.789999999994</v>
      </c>
      <c r="F24" s="36"/>
      <c r="G24" s="7"/>
    </row>
    <row r="25" spans="1:7" s="6" customFormat="1">
      <c r="A25" s="37" t="s">
        <v>27</v>
      </c>
      <c r="B25" s="18" t="s">
        <v>32</v>
      </c>
      <c r="C25" s="83" t="s">
        <v>51</v>
      </c>
      <c r="D25" s="34">
        <v>7000</v>
      </c>
      <c r="E25" s="38">
        <v>5700</v>
      </c>
      <c r="F25" s="36"/>
      <c r="G25" s="7"/>
    </row>
    <row r="26" spans="1:7" s="6" customFormat="1">
      <c r="A26" s="37" t="s">
        <v>31</v>
      </c>
      <c r="B26" s="18" t="s">
        <v>30</v>
      </c>
      <c r="C26" s="83" t="s">
        <v>51</v>
      </c>
      <c r="D26" s="34">
        <v>8500</v>
      </c>
      <c r="E26" s="38">
        <v>6638.73</v>
      </c>
      <c r="F26" s="36"/>
      <c r="G26" s="7"/>
    </row>
    <row r="27" spans="1:7" s="6" customFormat="1">
      <c r="A27" s="37" t="s">
        <v>28</v>
      </c>
      <c r="B27" s="18" t="s">
        <v>38</v>
      </c>
      <c r="C27" s="83" t="s">
        <v>51</v>
      </c>
      <c r="D27" s="34">
        <v>5000</v>
      </c>
      <c r="E27" s="38">
        <v>4507.1099999999997</v>
      </c>
      <c r="F27" s="36"/>
      <c r="G27" s="7"/>
    </row>
    <row r="28" spans="1:7" s="6" customFormat="1">
      <c r="A28" s="37" t="s">
        <v>34</v>
      </c>
      <c r="B28" s="18" t="s">
        <v>32</v>
      </c>
      <c r="C28" s="83" t="s">
        <v>51</v>
      </c>
      <c r="D28" s="34"/>
      <c r="E28" s="38">
        <v>12066.09</v>
      </c>
      <c r="F28" s="36"/>
      <c r="G28" s="7"/>
    </row>
    <row r="29" spans="1:7" s="6" customFormat="1">
      <c r="A29" s="37" t="s">
        <v>33</v>
      </c>
      <c r="B29" s="18" t="s">
        <v>32</v>
      </c>
      <c r="C29" s="83" t="s">
        <v>51</v>
      </c>
      <c r="D29" s="34"/>
      <c r="E29" s="38">
        <v>1137.9100000000001</v>
      </c>
      <c r="F29" s="36"/>
      <c r="G29" s="7"/>
    </row>
    <row r="30" spans="1:7" s="6" customFormat="1">
      <c r="A30" s="37" t="s">
        <v>43</v>
      </c>
      <c r="B30" s="18" t="s">
        <v>41</v>
      </c>
      <c r="C30" s="83" t="s">
        <v>51</v>
      </c>
      <c r="D30" s="34"/>
      <c r="E30" s="38">
        <f>880.93+4644.19</f>
        <v>5525.12</v>
      </c>
      <c r="F30" s="36"/>
      <c r="G30" s="7"/>
    </row>
    <row r="31" spans="1:7" s="6" customFormat="1">
      <c r="A31" s="37" t="s">
        <v>35</v>
      </c>
      <c r="B31" s="18" t="s">
        <v>36</v>
      </c>
      <c r="C31" s="83" t="s">
        <v>51</v>
      </c>
      <c r="D31" s="34"/>
      <c r="E31" s="38">
        <v>532.55999999999995</v>
      </c>
      <c r="F31" s="36"/>
      <c r="G31" s="7"/>
    </row>
    <row r="32" spans="1:7" s="6" customFormat="1">
      <c r="A32" s="37" t="s">
        <v>29</v>
      </c>
      <c r="B32" s="18" t="s">
        <v>32</v>
      </c>
      <c r="C32" s="83" t="s">
        <v>51</v>
      </c>
      <c r="D32" s="34">
        <v>11500</v>
      </c>
      <c r="E32" s="38">
        <v>5786.05</v>
      </c>
      <c r="F32" s="36"/>
      <c r="G32" s="7"/>
    </row>
    <row r="33" spans="1:10" s="6" customFormat="1">
      <c r="A33" s="37" t="s">
        <v>44</v>
      </c>
      <c r="B33" s="18" t="s">
        <v>36</v>
      </c>
      <c r="C33" s="83" t="s">
        <v>51</v>
      </c>
      <c r="D33" s="19"/>
      <c r="E33" s="38">
        <v>10950.48</v>
      </c>
      <c r="F33" s="36"/>
      <c r="G33" s="7"/>
    </row>
    <row r="34" spans="1:10" s="6" customFormat="1">
      <c r="A34" s="37" t="s">
        <v>39</v>
      </c>
      <c r="B34" s="18" t="s">
        <v>38</v>
      </c>
      <c r="C34" s="83" t="s">
        <v>51</v>
      </c>
      <c r="D34" s="19"/>
      <c r="E34" s="38">
        <v>2880</v>
      </c>
      <c r="F34" s="36"/>
      <c r="G34" s="7"/>
    </row>
    <row r="35" spans="1:10" s="6" customFormat="1">
      <c r="A35" s="37" t="s">
        <v>40</v>
      </c>
      <c r="B35" s="18" t="s">
        <v>38</v>
      </c>
      <c r="C35" s="83" t="s">
        <v>51</v>
      </c>
      <c r="D35" s="19"/>
      <c r="E35" s="38">
        <v>91071.83</v>
      </c>
      <c r="F35" s="36"/>
      <c r="G35" s="7"/>
    </row>
    <row r="36" spans="1:10" ht="19.5" thickBot="1">
      <c r="A36" s="39" t="s">
        <v>14</v>
      </c>
      <c r="B36" s="40"/>
      <c r="C36" s="85" t="s">
        <v>51</v>
      </c>
      <c r="D36" s="80">
        <f>D8+D9+D14+D15+D16+D17+D20+D18+D19</f>
        <v>18.876823572507899</v>
      </c>
      <c r="E36" s="58">
        <f>E8+E9+E14+E15+E16+E17+E20+E18+E19</f>
        <v>840991.93799999985</v>
      </c>
      <c r="F36" s="41"/>
      <c r="G36" s="2"/>
    </row>
    <row r="37" spans="1:10" s="1" customFormat="1" ht="16.5" customHeight="1">
      <c r="A37" s="43" t="s">
        <v>18</v>
      </c>
      <c r="B37" s="44"/>
      <c r="C37" s="86" t="s">
        <v>51</v>
      </c>
      <c r="D37" s="45"/>
      <c r="E37" s="65">
        <v>39120</v>
      </c>
      <c r="F37" s="42"/>
      <c r="G37" s="5"/>
    </row>
    <row r="38" spans="1:10" s="1" customFormat="1">
      <c r="A38" s="46" t="s">
        <v>21</v>
      </c>
      <c r="B38" s="47"/>
      <c r="C38" s="83" t="s">
        <v>51</v>
      </c>
      <c r="D38" s="48"/>
      <c r="E38" s="49">
        <v>11147</v>
      </c>
      <c r="F38" s="42"/>
      <c r="G38" s="5"/>
    </row>
    <row r="39" spans="1:10" s="1" customFormat="1">
      <c r="A39" s="46" t="s">
        <v>15</v>
      </c>
      <c r="B39" s="47"/>
      <c r="C39" s="83" t="s">
        <v>51</v>
      </c>
      <c r="D39" s="48"/>
      <c r="E39" s="49">
        <f>B5*B6/100</f>
        <v>803716.37961840001</v>
      </c>
      <c r="F39" s="81"/>
      <c r="G39" s="5"/>
    </row>
    <row r="40" spans="1:10" s="6" customFormat="1" ht="32.25" thickBot="1">
      <c r="A40" s="50" t="s">
        <v>37</v>
      </c>
      <c r="B40" s="51"/>
      <c r="C40" s="85" t="s">
        <v>51</v>
      </c>
      <c r="D40" s="52"/>
      <c r="E40" s="53">
        <f>E37+E38+E39-E36</f>
        <v>12991.44161840016</v>
      </c>
      <c r="F40" s="54"/>
      <c r="G40" s="7"/>
    </row>
    <row r="41" spans="1:10" s="92" customFormat="1">
      <c r="A41" s="98" t="s">
        <v>68</v>
      </c>
      <c r="B41" s="99"/>
      <c r="C41" s="99"/>
      <c r="D41" s="100"/>
      <c r="E41" s="88">
        <v>1977</v>
      </c>
      <c r="F41" s="89"/>
      <c r="G41" s="90"/>
      <c r="H41" s="91"/>
      <c r="I41" s="91"/>
      <c r="J41" s="91"/>
    </row>
    <row r="42" spans="1:10" ht="16.5" thickBot="1">
      <c r="A42" s="66" t="s">
        <v>57</v>
      </c>
      <c r="B42" s="66"/>
      <c r="C42" s="66"/>
      <c r="D42" s="66"/>
      <c r="E42" s="67"/>
      <c r="F42" s="67"/>
    </row>
    <row r="43" spans="1:10">
      <c r="A43" s="68" t="s">
        <v>58</v>
      </c>
      <c r="B43" s="93" t="s">
        <v>59</v>
      </c>
      <c r="C43" s="93" t="s">
        <v>60</v>
      </c>
      <c r="D43" s="95"/>
      <c r="E43" s="96" t="s">
        <v>61</v>
      </c>
      <c r="F43" s="23"/>
    </row>
    <row r="44" spans="1:10" ht="63">
      <c r="A44" s="69"/>
      <c r="B44" s="94"/>
      <c r="C44" s="70" t="s">
        <v>62</v>
      </c>
      <c r="D44" s="70" t="s">
        <v>63</v>
      </c>
      <c r="E44" s="97"/>
      <c r="F44" s="23"/>
    </row>
    <row r="45" spans="1:10">
      <c r="A45" s="71" t="s">
        <v>64</v>
      </c>
      <c r="B45" s="75">
        <f>908662+409580+53076</f>
        <v>1371318</v>
      </c>
      <c r="C45" s="75">
        <f>932552+438714</f>
        <v>1371266</v>
      </c>
      <c r="D45" s="72"/>
      <c r="E45" s="73">
        <f>C45*B6/100</f>
        <v>1329990.8933999999</v>
      </c>
      <c r="F45" s="56"/>
    </row>
    <row r="46" spans="1:10">
      <c r="A46" s="71" t="s">
        <v>65</v>
      </c>
      <c r="B46" s="72">
        <f>96934+167062</f>
        <v>263996</v>
      </c>
      <c r="C46" s="72">
        <f>96927+166645</f>
        <v>263572</v>
      </c>
      <c r="D46" s="72"/>
      <c r="E46" s="73">
        <f>C46*B6/100</f>
        <v>255638.48279999997</v>
      </c>
      <c r="F46" s="56"/>
    </row>
    <row r="47" spans="1:10" ht="16.5" thickBot="1">
      <c r="A47" s="74" t="s">
        <v>66</v>
      </c>
      <c r="B47" s="75">
        <v>115351</v>
      </c>
      <c r="C47" s="75">
        <f>104104+10700</f>
        <v>114804</v>
      </c>
      <c r="D47" s="72">
        <f>468+70</f>
        <v>538</v>
      </c>
      <c r="E47" s="73">
        <f>C47*B6/100</f>
        <v>111348.39959999999</v>
      </c>
      <c r="F47" s="56"/>
    </row>
    <row r="48" spans="1:10" ht="16.5" thickBot="1">
      <c r="A48" s="76" t="s">
        <v>67</v>
      </c>
      <c r="B48" s="77">
        <f>SUM(B45:B47)</f>
        <v>1750665</v>
      </c>
      <c r="C48" s="78">
        <f>SUM(C45:C47)</f>
        <v>1749642</v>
      </c>
      <c r="D48" s="78">
        <f>SUM(D45:D47)</f>
        <v>538</v>
      </c>
      <c r="E48" s="79">
        <f>SUM(E45:E47)</f>
        <v>1696977.7757999997</v>
      </c>
      <c r="F48" s="56"/>
    </row>
    <row r="49" spans="1:5">
      <c r="A49" s="55" t="s">
        <v>16</v>
      </c>
      <c r="B49" s="11"/>
      <c r="C49" s="11"/>
      <c r="E49" s="12"/>
    </row>
    <row r="50" spans="1:5">
      <c r="B50" s="11"/>
      <c r="C50" s="11"/>
      <c r="E50" s="59"/>
    </row>
  </sheetData>
  <mergeCells count="4">
    <mergeCell ref="B43:B44"/>
    <mergeCell ref="C43:D43"/>
    <mergeCell ref="E43:E44"/>
    <mergeCell ref="A41:D41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2017-02-15T10:29:40Z</cp:lastPrinted>
  <dcterms:created xsi:type="dcterms:W3CDTF">2016-04-22T06:39:22Z</dcterms:created>
  <dcterms:modified xsi:type="dcterms:W3CDTF">2017-03-20T04:32:59Z</dcterms:modified>
</cp:coreProperties>
</file>