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9" i="1"/>
  <c r="E14"/>
  <c r="D46"/>
  <c r="C46"/>
  <c r="E46" s="1"/>
  <c r="B46"/>
  <c r="C47"/>
  <c r="E47" s="1"/>
  <c r="D47"/>
  <c r="B47"/>
  <c r="B49" s="1"/>
  <c r="D48"/>
  <c r="C48"/>
  <c r="E48" s="1"/>
  <c r="E49" s="1"/>
  <c r="D49"/>
  <c r="C49"/>
  <c r="E30"/>
  <c r="E34"/>
  <c r="E22"/>
  <c r="E32"/>
  <c r="E27"/>
  <c r="E3"/>
  <c r="E25"/>
  <c r="B3"/>
  <c r="D19" s="1"/>
  <c r="E20" l="1"/>
  <c r="D11"/>
  <c r="D18"/>
  <c r="D14"/>
  <c r="B5"/>
  <c r="E40" s="1"/>
  <c r="E8"/>
  <c r="E12"/>
  <c r="D15"/>
  <c r="E17"/>
  <c r="D10"/>
  <c r="D13"/>
  <c r="E16"/>
  <c r="D20"/>
  <c r="E9" l="1"/>
  <c r="D37" l="1"/>
  <c r="E37"/>
  <c r="E41" s="1"/>
</calcChain>
</file>

<file path=xl/sharedStrings.xml><?xml version="1.0" encoding="utf-8"?>
<sst xmlns="http://schemas.openxmlformats.org/spreadsheetml/2006/main" count="117" uniqueCount="74">
  <si>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</si>
  <si>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</si>
  <si>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</si>
  <si>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</si>
  <si>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</si>
  <si>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</si>
  <si>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</si>
  <si>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</si>
  <si>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</si>
  <si>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</si>
  <si>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</si>
  <si>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</si>
  <si>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</si>
  <si>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</si>
  <si>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</si>
  <si>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</si>
  <si>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</si>
  <si>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</si>
  <si>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</si>
  <si>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</si>
  <si>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</si>
  <si>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д.19</t>
  </si>
  <si>
    <t>план</t>
  </si>
  <si>
    <t>факт</t>
  </si>
  <si>
    <t>ремонт теплоузлов</t>
  </si>
  <si>
    <t>май</t>
  </si>
  <si>
    <t>установка информстендов в подъезде</t>
  </si>
  <si>
    <t>установка зимнего варианта ливневки</t>
  </si>
  <si>
    <t>июнь</t>
  </si>
  <si>
    <t>установка сетки над вентшахтой и продухи подвала</t>
  </si>
  <si>
    <t>май, июнь</t>
  </si>
  <si>
    <t>окраска каркаса контейнерной площадки</t>
  </si>
  <si>
    <t>Остаток средств на конец периода (+ есть средства, -задолженность)</t>
  </si>
  <si>
    <t>косметич.ремонт входов в подъезды, п.1-3</t>
  </si>
  <si>
    <t>июль</t>
  </si>
  <si>
    <t>устранение подтеков на побелке стен и потолков последних этажей п.1-6</t>
  </si>
  <si>
    <t>сентябрь</t>
  </si>
  <si>
    <t>установка поручней у подъезда 1</t>
  </si>
  <si>
    <t>ремонт мягкой кровли балконных козырьков,кв.38,40</t>
  </si>
  <si>
    <t>август,сент</t>
  </si>
  <si>
    <t>сент,окт</t>
  </si>
  <si>
    <t>техобследование лифтов,п.1-5</t>
  </si>
  <si>
    <t>обустройство отмостков,75 кв.м.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</si>
  <si>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</si>
  <si>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</si>
  <si>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</si>
  <si>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</si>
  <si>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</si>
  <si>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</si>
  <si>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</si>
  <si>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7. окраска МАФ</t>
  </si>
  <si>
    <t>8. техинвентаризация</t>
  </si>
  <si>
    <t>9.Работы по ремонту общедомового имущества всего, в т.ч.</t>
  </si>
  <si>
    <t>ремонт и восстановление МПШ, кв.56,77,161,175, 73, 40, 107</t>
  </si>
  <si>
    <t>нояб</t>
  </si>
  <si>
    <t>замена стояка ХВС кв. 164</t>
  </si>
  <si>
    <t>замена стояка ГВС, кв.6 и стояка отопления кв.165,169,110</t>
  </si>
  <si>
    <t>сент,окт,дек</t>
  </si>
  <si>
    <t>замена стояка канализации,кв.80,137</t>
  </si>
  <si>
    <t>фев, дек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</si>
  <si>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</si>
  <si>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</si>
  <si>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</si>
  <si>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</si>
  <si>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</si>
  <si>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</si>
  <si>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</si>
  <si>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</si>
  <si>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</si>
  <si>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</si>
  <si>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</si>
  <si>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в т.ч. Нежил</t>
  </si>
  <si>
    <t>Получено средств от применения повышающего коэффициента к квартирам без ИПУ</t>
  </si>
  <si>
    <t>Администрация ООО УК "Атал"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</si>
</sst>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vertical="top" wrapText="1"/>
    </xf>
    <xf numFmtId="1" fontId="2" fillId="0" borderId="0" xfId="0" applyNumberFormat="1" applyFont="1" applyFill="1"/>
    <xf numFmtId="0" fontId="4" fillId="0" borderId="0" xfId="0" applyFont="1" applyAlignment="1">
      <alignment horizontal="center" vertical="top"/>
    </xf>
    <xf numFmtId="0" fontId="0" fillId="0" borderId="0" xfId="0" applyFill="1"/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7" fillId="0" borderId="2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horizontal="right" vertical="top" wrapText="1"/>
    </xf>
    <xf numFmtId="1" fontId="5" fillId="0" borderId="3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1" fontId="5" fillId="0" borderId="12" xfId="0" applyNumberFormat="1" applyFont="1" applyFill="1" applyBorder="1" applyAlignment="1">
      <alignment vertical="top" wrapText="1"/>
    </xf>
    <xf numFmtId="1" fontId="6" fillId="0" borderId="1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1" fontId="5" fillId="0" borderId="12" xfId="0" applyNumberFormat="1" applyFont="1" applyFill="1" applyBorder="1" applyAlignment="1">
      <alignment horizontal="right" vertical="top" wrapText="1"/>
    </xf>
    <xf numFmtId="0" fontId="5" fillId="0" borderId="13" xfId="0" applyFont="1" applyFill="1" applyBorder="1" applyAlignment="1">
      <alignment vertical="top" wrapText="1"/>
    </xf>
    <xf numFmtId="1" fontId="5" fillId="0" borderId="15" xfId="0" applyNumberFormat="1" applyFont="1" applyFill="1" applyBorder="1" applyAlignment="1">
      <alignment vertical="top" wrapText="1"/>
    </xf>
    <xf numFmtId="1" fontId="5" fillId="0" borderId="18" xfId="0" applyNumberFormat="1" applyFont="1" applyFill="1" applyBorder="1" applyAlignment="1">
      <alignment vertical="top" wrapText="1"/>
    </xf>
    <xf numFmtId="2" fontId="5" fillId="0" borderId="14" xfId="0" applyNumberFormat="1" applyFont="1" applyFill="1" applyBorder="1" applyAlignment="1">
      <alignment vertical="top" wrapText="1"/>
    </xf>
    <xf numFmtId="1" fontId="5" fillId="0" borderId="14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1" fontId="7" fillId="0" borderId="3" xfId="1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wrapText="1"/>
    </xf>
    <xf numFmtId="0" fontId="7" fillId="0" borderId="5" xfId="0" applyFont="1" applyFill="1" applyBorder="1" applyAlignment="1">
      <alignment vertical="top" wrapText="1"/>
    </xf>
    <xf numFmtId="0" fontId="6" fillId="0" borderId="19" xfId="0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vertical="top" wrapText="1"/>
    </xf>
    <xf numFmtId="0" fontId="6" fillId="0" borderId="0" xfId="0" applyFont="1" applyFill="1"/>
    <xf numFmtId="1" fontId="6" fillId="0" borderId="0" xfId="0" applyNumberFormat="1" applyFont="1" applyFill="1"/>
    <xf numFmtId="0" fontId="6" fillId="0" borderId="16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1" fontId="5" fillId="0" borderId="0" xfId="0" applyNumberFormat="1" applyFont="1" applyFill="1" applyAlignment="1">
      <alignment wrapText="1"/>
    </xf>
    <xf numFmtId="1" fontId="6" fillId="0" borderId="12" xfId="0" applyNumberFormat="1" applyFont="1" applyFill="1" applyBorder="1" applyAlignment="1">
      <alignment vertical="top" wrapText="1"/>
    </xf>
    <xf numFmtId="1" fontId="5" fillId="0" borderId="8" xfId="0" applyNumberFormat="1" applyFont="1" applyFill="1" applyBorder="1" applyAlignment="1">
      <alignment vertical="top" wrapText="1"/>
    </xf>
    <xf numFmtId="1" fontId="7" fillId="0" borderId="8" xfId="1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/>
    <xf numFmtId="0" fontId="6" fillId="0" borderId="6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vertical="top" wrapText="1"/>
    </xf>
    <xf numFmtId="1" fontId="6" fillId="0" borderId="1" xfId="1" applyNumberFormat="1" applyFont="1" applyFill="1" applyBorder="1" applyAlignment="1">
      <alignment vertical="top"/>
    </xf>
    <xf numFmtId="1" fontId="6" fillId="0" borderId="3" xfId="0" applyNumberFormat="1" applyFont="1" applyFill="1" applyBorder="1"/>
    <xf numFmtId="0" fontId="6" fillId="0" borderId="10" xfId="0" applyNumberFormat="1" applyFont="1" applyFill="1" applyBorder="1" applyAlignment="1">
      <alignment vertical="top" wrapText="1"/>
    </xf>
    <xf numFmtId="1" fontId="6" fillId="0" borderId="11" xfId="1" applyNumberFormat="1" applyFont="1" applyFill="1" applyBorder="1" applyAlignment="1">
      <alignment vertical="top"/>
    </xf>
    <xf numFmtId="1" fontId="6" fillId="0" borderId="12" xfId="0" applyNumberFormat="1" applyFont="1" applyFill="1" applyBorder="1"/>
    <xf numFmtId="0" fontId="5" fillId="0" borderId="13" xfId="0" applyFont="1" applyFill="1" applyBorder="1" applyAlignment="1">
      <alignment wrapText="1"/>
    </xf>
    <xf numFmtId="1" fontId="5" fillId="0" borderId="14" xfId="0" applyNumberFormat="1" applyFont="1" applyFill="1" applyBorder="1" applyAlignment="1">
      <alignment vertical="top"/>
    </xf>
    <xf numFmtId="1" fontId="5" fillId="0" borderId="14" xfId="0" applyNumberFormat="1" applyFont="1" applyFill="1" applyBorder="1"/>
    <xf numFmtId="1" fontId="5" fillId="0" borderId="15" xfId="0" applyNumberFormat="1" applyFont="1" applyFill="1" applyBorder="1"/>
    <xf numFmtId="1" fontId="7" fillId="0" borderId="0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1" fontId="9" fillId="0" borderId="5" xfId="1" applyNumberFormat="1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9" fillId="0" borderId="3" xfId="0" applyFont="1" applyFill="1" applyBorder="1" applyAlignment="1">
      <alignment vertical="top" wrapText="1"/>
    </xf>
    <xf numFmtId="0" fontId="6" fillId="0" borderId="0" xfId="0" applyFont="1" applyBorder="1"/>
    <xf numFmtId="0" fontId="0" fillId="0" borderId="0" xfId="0" applyBorder="1"/>
    <xf numFmtId="0" fontId="6" fillId="0" borderId="7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/>
    <xf numFmtId="0" fontId="7" fillId="0" borderId="20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abSelected="1" workbookViewId="0">
      <selection sqref="A1:E50"/>
    </sheetView>
  </sheetViews>
  <sheetFormatPr defaultRowHeight="15.75"/>
  <cols>
    <col min="1" max="1" width="70.7109375" style="67" customWidth="1"/>
    <col min="2" max="2" width="13.42578125" style="67" customWidth="1"/>
    <col min="3" max="3" width="12.140625" style="67" customWidth="1"/>
    <col min="4" max="4" width="13.140625" style="67" customWidth="1"/>
    <col min="5" max="5" width="14.42578125" style="10" customWidth="1"/>
    <col min="6" max="6" width="9.140625" style="67"/>
    <col min="7" max="7" width="9.85546875" style="67" bestFit="1" customWidth="1"/>
    <col min="8" max="8" width="9.140625" style="5"/>
  </cols>
  <sheetData>
    <row r="1" spans="1:9" ht="31.5">
      <c r="A1" s="7" t="s">
        <v>16</v>
      </c>
      <c r="C1" s="67" t="s">
        <v>45</v>
      </c>
      <c r="D1" s="8" t="s">
        <v>46</v>
      </c>
      <c r="E1" s="8">
        <v>12</v>
      </c>
    </row>
    <row r="2" spans="1:9">
      <c r="A2" s="9" t="s">
        <v>21</v>
      </c>
      <c r="D2" s="10"/>
      <c r="E2" s="88" t="s">
        <v>71</v>
      </c>
      <c r="F2" s="88"/>
    </row>
    <row r="3" spans="1:9">
      <c r="A3" s="67" t="s">
        <v>0</v>
      </c>
      <c r="B3" s="67">
        <f>17+10188.1</f>
        <v>10205.1</v>
      </c>
      <c r="E3" s="67">
        <f>17*B4*E1</f>
        <v>3382.3199999999997</v>
      </c>
    </row>
    <row r="4" spans="1:9">
      <c r="A4" s="67" t="s">
        <v>1</v>
      </c>
      <c r="B4" s="67">
        <v>16.579999999999998</v>
      </c>
      <c r="D4" s="10"/>
    </row>
    <row r="5" spans="1:9">
      <c r="A5" s="67" t="s">
        <v>47</v>
      </c>
      <c r="B5" s="68">
        <f>B3*B4*E1</f>
        <v>2030406.696</v>
      </c>
      <c r="C5" s="11"/>
      <c r="D5" s="11"/>
    </row>
    <row r="6" spans="1:9" ht="16.5" thickBot="1">
      <c r="A6" s="67" t="s">
        <v>2</v>
      </c>
      <c r="B6" s="67">
        <v>98.93</v>
      </c>
    </row>
    <row r="7" spans="1:9" s="4" customFormat="1" ht="66.75" customHeight="1">
      <c r="A7" s="12" t="s">
        <v>3</v>
      </c>
      <c r="B7" s="13" t="s">
        <v>18</v>
      </c>
      <c r="C7" s="14" t="s">
        <v>43</v>
      </c>
      <c r="D7" s="15" t="s">
        <v>48</v>
      </c>
      <c r="E7" s="13" t="s">
        <v>44</v>
      </c>
      <c r="F7" s="16"/>
      <c r="G7" s="16"/>
      <c r="H7" s="6"/>
      <c r="I7" s="6"/>
    </row>
    <row r="8" spans="1:9" ht="31.5">
      <c r="A8" s="17" t="s">
        <v>4</v>
      </c>
      <c r="B8" s="18" t="s">
        <v>19</v>
      </c>
      <c r="C8" s="19" t="s">
        <v>49</v>
      </c>
      <c r="D8" s="20">
        <v>0.87</v>
      </c>
      <c r="E8" s="21">
        <f>D8*B3*E1</f>
        <v>106541.24400000001</v>
      </c>
      <c r="F8" s="22"/>
      <c r="G8" s="23"/>
      <c r="I8" s="5"/>
    </row>
    <row r="9" spans="1:9" ht="47.25">
      <c r="A9" s="17" t="s">
        <v>5</v>
      </c>
      <c r="B9" s="18" t="s">
        <v>19</v>
      </c>
      <c r="C9" s="19" t="s">
        <v>49</v>
      </c>
      <c r="D9" s="20">
        <f>4.6+D10+D11+D12+D13</f>
        <v>6.7397862506655164</v>
      </c>
      <c r="E9" s="21">
        <f>D9*E1*B3</f>
        <v>825362.31199999992</v>
      </c>
      <c r="F9" s="22"/>
      <c r="G9" s="23"/>
      <c r="I9" s="5"/>
    </row>
    <row r="10" spans="1:9">
      <c r="A10" s="24" t="s">
        <v>6</v>
      </c>
      <c r="B10" s="18"/>
      <c r="C10" s="19" t="s">
        <v>49</v>
      </c>
      <c r="D10" s="20">
        <f>E10/E1/B3</f>
        <v>0.17605576296818912</v>
      </c>
      <c r="E10" s="21">
        <v>21560</v>
      </c>
      <c r="F10" s="22"/>
      <c r="G10" s="23"/>
      <c r="I10" s="5"/>
    </row>
    <row r="11" spans="1:9">
      <c r="A11" s="24" t="s">
        <v>7</v>
      </c>
      <c r="B11" s="18"/>
      <c r="C11" s="19" t="s">
        <v>49</v>
      </c>
      <c r="D11" s="20">
        <f>E11/E1/B3</f>
        <v>6.8691144623766548E-2</v>
      </c>
      <c r="E11" s="21">
        <v>8412</v>
      </c>
      <c r="F11" s="22"/>
      <c r="G11" s="23"/>
      <c r="I11" s="5"/>
    </row>
    <row r="12" spans="1:9">
      <c r="A12" s="24" t="s">
        <v>8</v>
      </c>
      <c r="B12" s="18"/>
      <c r="C12" s="19" t="s">
        <v>49</v>
      </c>
      <c r="D12" s="20">
        <v>0.16</v>
      </c>
      <c r="E12" s="21">
        <f>D12*E1*B3</f>
        <v>19593.792000000001</v>
      </c>
      <c r="F12" s="22"/>
      <c r="G12" s="23"/>
      <c r="I12" s="5"/>
    </row>
    <row r="13" spans="1:9">
      <c r="A13" s="24" t="s">
        <v>9</v>
      </c>
      <c r="B13" s="18" t="s">
        <v>19</v>
      </c>
      <c r="C13" s="19" t="s">
        <v>49</v>
      </c>
      <c r="D13" s="20">
        <f>E13/B3/E1</f>
        <v>1.7350393430735611</v>
      </c>
      <c r="E13" s="21">
        <v>212475</v>
      </c>
      <c r="F13" s="22"/>
      <c r="G13" s="23"/>
      <c r="I13" s="5"/>
    </row>
    <row r="14" spans="1:9" ht="47.25">
      <c r="A14" s="17" t="s">
        <v>10</v>
      </c>
      <c r="B14" s="18" t="s">
        <v>19</v>
      </c>
      <c r="C14" s="19" t="s">
        <v>49</v>
      </c>
      <c r="D14" s="20">
        <f>E14/E1/B3</f>
        <v>3.5205436497437557</v>
      </c>
      <c r="E14" s="21">
        <f>14371*2.5*E1</f>
        <v>431130</v>
      </c>
      <c r="F14" s="22"/>
      <c r="G14" s="23"/>
      <c r="I14" s="5"/>
    </row>
    <row r="15" spans="1:9">
      <c r="A15" s="17" t="s">
        <v>11</v>
      </c>
      <c r="B15" s="18" t="s">
        <v>19</v>
      </c>
      <c r="C15" s="19" t="s">
        <v>49</v>
      </c>
      <c r="D15" s="20">
        <f>E15/E1/B3</f>
        <v>1.1246010981437384</v>
      </c>
      <c r="E15" s="21">
        <v>137720</v>
      </c>
      <c r="F15" s="22"/>
      <c r="G15" s="23"/>
      <c r="I15" s="5"/>
    </row>
    <row r="16" spans="1:9" ht="18.75" customHeight="1">
      <c r="A16" s="17" t="s">
        <v>12</v>
      </c>
      <c r="B16" s="18" t="s">
        <v>19</v>
      </c>
      <c r="C16" s="19" t="s">
        <v>49</v>
      </c>
      <c r="D16" s="20">
        <v>0.43</v>
      </c>
      <c r="E16" s="21">
        <f>D16*E1*B3</f>
        <v>52658.316000000006</v>
      </c>
      <c r="F16" s="22"/>
      <c r="G16" s="23"/>
      <c r="I16" s="5"/>
    </row>
    <row r="17" spans="1:9" ht="47.25">
      <c r="A17" s="17" t="s">
        <v>13</v>
      </c>
      <c r="B17" s="18" t="s">
        <v>19</v>
      </c>
      <c r="C17" s="19" t="s">
        <v>49</v>
      </c>
      <c r="D17" s="20">
        <v>0.44</v>
      </c>
      <c r="E17" s="21">
        <f>D17*E1*B3</f>
        <v>53882.928000000007</v>
      </c>
      <c r="F17" s="22"/>
      <c r="G17" s="23"/>
      <c r="I17" s="5"/>
    </row>
    <row r="18" spans="1:9" s="1" customFormat="1">
      <c r="A18" s="17" t="s">
        <v>50</v>
      </c>
      <c r="B18" s="18" t="s">
        <v>25</v>
      </c>
      <c r="C18" s="19" t="s">
        <v>49</v>
      </c>
      <c r="D18" s="20">
        <f>E18/B3/E1</f>
        <v>4.2944785777046114E-2</v>
      </c>
      <c r="E18" s="21">
        <v>5259.07</v>
      </c>
      <c r="F18" s="22"/>
      <c r="G18" s="23"/>
      <c r="H18" s="5"/>
    </row>
    <row r="19" spans="1:9" s="1" customFormat="1" ht="16.5" thickBot="1">
      <c r="A19" s="25" t="s">
        <v>51</v>
      </c>
      <c r="B19" s="26" t="s">
        <v>36</v>
      </c>
      <c r="C19" s="19" t="s">
        <v>49</v>
      </c>
      <c r="D19" s="39">
        <f>E19/E1/B3</f>
        <v>1.1366865586814436E-2</v>
      </c>
      <c r="E19" s="69">
        <v>1392</v>
      </c>
      <c r="F19" s="22"/>
      <c r="G19" s="23"/>
      <c r="H19" s="5"/>
    </row>
    <row r="20" spans="1:9" s="1" customFormat="1">
      <c r="A20" s="27" t="s">
        <v>52</v>
      </c>
      <c r="B20" s="28"/>
      <c r="C20" s="29"/>
      <c r="D20" s="30">
        <f>E20/E1/B3</f>
        <v>2.9534592181033665</v>
      </c>
      <c r="E20" s="70">
        <f>E22+E23+E24+E25+E26+E27+E28+E29+E30+E31+E32+E33+E34+E35+E36</f>
        <v>361684.16000000003</v>
      </c>
      <c r="F20" s="22"/>
      <c r="G20" s="23"/>
      <c r="H20" s="5"/>
      <c r="I20" s="5"/>
    </row>
    <row r="21" spans="1:9" s="1" customFormat="1">
      <c r="A21" s="31"/>
      <c r="B21" s="18"/>
      <c r="C21" s="32"/>
      <c r="D21" s="33" t="s">
        <v>22</v>
      </c>
      <c r="E21" s="34" t="s">
        <v>23</v>
      </c>
      <c r="F21" s="22"/>
      <c r="G21" s="23"/>
      <c r="H21" s="5"/>
      <c r="I21" s="5"/>
    </row>
    <row r="22" spans="1:9" s="1" customFormat="1" ht="18.75">
      <c r="A22" s="35" t="s">
        <v>24</v>
      </c>
      <c r="B22" s="18" t="s">
        <v>40</v>
      </c>
      <c r="C22" s="19" t="s">
        <v>49</v>
      </c>
      <c r="D22" s="36">
        <v>24000</v>
      </c>
      <c r="E22" s="37">
        <f>815.78+3110.73</f>
        <v>3926.51</v>
      </c>
      <c r="F22" s="38"/>
      <c r="G22" s="23"/>
      <c r="H22" s="2"/>
      <c r="I22" s="5"/>
    </row>
    <row r="23" spans="1:9" s="1" customFormat="1" ht="18.75">
      <c r="A23" s="35" t="s">
        <v>41</v>
      </c>
      <c r="B23" s="18" t="s">
        <v>28</v>
      </c>
      <c r="C23" s="19" t="s">
        <v>49</v>
      </c>
      <c r="D23" s="36">
        <v>65000</v>
      </c>
      <c r="E23" s="37">
        <v>60000</v>
      </c>
      <c r="F23" s="38"/>
      <c r="G23" s="23"/>
      <c r="H23" s="2"/>
      <c r="I23" s="5"/>
    </row>
    <row r="24" spans="1:9" s="1" customFormat="1" ht="18.75">
      <c r="A24" s="35" t="s">
        <v>33</v>
      </c>
      <c r="B24" s="18" t="s">
        <v>34</v>
      </c>
      <c r="C24" s="19" t="s">
        <v>49</v>
      </c>
      <c r="D24" s="36">
        <v>40000</v>
      </c>
      <c r="E24" s="37">
        <v>65964.600000000006</v>
      </c>
      <c r="F24" s="38"/>
      <c r="G24" s="23"/>
      <c r="H24" s="2"/>
      <c r="I24" s="5"/>
    </row>
    <row r="25" spans="1:9" s="1" customFormat="1" ht="18.75">
      <c r="A25" s="31" t="s">
        <v>29</v>
      </c>
      <c r="B25" s="18" t="s">
        <v>30</v>
      </c>
      <c r="C25" s="19" t="s">
        <v>49</v>
      </c>
      <c r="D25" s="36">
        <v>6750</v>
      </c>
      <c r="E25" s="37">
        <f>1825.18+5232.86</f>
        <v>7058.04</v>
      </c>
      <c r="F25" s="38"/>
      <c r="G25" s="23"/>
      <c r="H25" s="2"/>
      <c r="I25" s="5"/>
    </row>
    <row r="26" spans="1:9" s="1" customFormat="1">
      <c r="A26" s="35" t="s">
        <v>31</v>
      </c>
      <c r="B26" s="26" t="s">
        <v>28</v>
      </c>
      <c r="C26" s="19" t="s">
        <v>49</v>
      </c>
      <c r="D26" s="39"/>
      <c r="E26" s="40">
        <v>1065.1199999999999</v>
      </c>
      <c r="F26" s="38"/>
      <c r="G26" s="23"/>
      <c r="H26" s="5"/>
    </row>
    <row r="27" spans="1:9" s="1" customFormat="1">
      <c r="A27" s="35" t="s">
        <v>38</v>
      </c>
      <c r="B27" s="26" t="s">
        <v>39</v>
      </c>
      <c r="C27" s="19" t="s">
        <v>49</v>
      </c>
      <c r="D27" s="41"/>
      <c r="E27" s="40">
        <f>3000+2400</f>
        <v>5400</v>
      </c>
      <c r="F27" s="38"/>
      <c r="G27" s="23"/>
      <c r="H27" s="5"/>
    </row>
    <row r="28" spans="1:9" s="1" customFormat="1">
      <c r="A28" s="35" t="s">
        <v>26</v>
      </c>
      <c r="B28" s="26" t="s">
        <v>25</v>
      </c>
      <c r="C28" s="19" t="s">
        <v>49</v>
      </c>
      <c r="D28" s="41"/>
      <c r="E28" s="40">
        <v>6827.03</v>
      </c>
      <c r="F28" s="38"/>
      <c r="G28" s="23"/>
      <c r="H28" s="5"/>
    </row>
    <row r="29" spans="1:9" s="1" customFormat="1" ht="18.75">
      <c r="A29" s="35" t="s">
        <v>42</v>
      </c>
      <c r="B29" s="18" t="s">
        <v>28</v>
      </c>
      <c r="C29" s="19" t="s">
        <v>49</v>
      </c>
      <c r="D29" s="36">
        <v>116250</v>
      </c>
      <c r="E29" s="37">
        <v>139455.24</v>
      </c>
      <c r="F29" s="38"/>
      <c r="G29" s="23"/>
      <c r="H29" s="2"/>
      <c r="I29" s="5"/>
    </row>
    <row r="30" spans="1:9" s="1" customFormat="1">
      <c r="A30" s="31" t="s">
        <v>58</v>
      </c>
      <c r="B30" s="18" t="s">
        <v>59</v>
      </c>
      <c r="C30" s="19" t="s">
        <v>49</v>
      </c>
      <c r="D30" s="42"/>
      <c r="E30" s="37">
        <f>2285.01+2575.09</f>
        <v>4860.1000000000004</v>
      </c>
      <c r="F30" s="38"/>
      <c r="G30" s="23"/>
      <c r="H30" s="5"/>
      <c r="I30" s="5"/>
    </row>
    <row r="31" spans="1:9" s="1" customFormat="1">
      <c r="A31" s="31" t="s">
        <v>27</v>
      </c>
      <c r="B31" s="18" t="s">
        <v>25</v>
      </c>
      <c r="C31" s="19" t="s">
        <v>49</v>
      </c>
      <c r="D31" s="20"/>
      <c r="E31" s="37">
        <v>663.99</v>
      </c>
      <c r="F31" s="38"/>
      <c r="G31" s="23"/>
      <c r="H31" s="5"/>
      <c r="I31" s="5"/>
    </row>
    <row r="32" spans="1:9" s="1" customFormat="1">
      <c r="A32" s="31" t="s">
        <v>53</v>
      </c>
      <c r="B32" s="18" t="s">
        <v>39</v>
      </c>
      <c r="C32" s="19" t="s">
        <v>49</v>
      </c>
      <c r="D32" s="20"/>
      <c r="E32" s="37">
        <f>19080+32400</f>
        <v>51480</v>
      </c>
      <c r="F32" s="38"/>
      <c r="G32" s="23"/>
      <c r="H32" s="5"/>
      <c r="I32" s="5"/>
    </row>
    <row r="33" spans="1:10" s="1" customFormat="1" ht="31.5">
      <c r="A33" s="31" t="s">
        <v>35</v>
      </c>
      <c r="B33" s="18" t="s">
        <v>36</v>
      </c>
      <c r="C33" s="19" t="s">
        <v>49</v>
      </c>
      <c r="D33" s="20"/>
      <c r="E33" s="37">
        <v>8047.73</v>
      </c>
      <c r="F33" s="38"/>
      <c r="G33" s="23"/>
      <c r="H33" s="5"/>
      <c r="I33" s="5"/>
    </row>
    <row r="34" spans="1:10" s="1" customFormat="1">
      <c r="A34" s="31" t="s">
        <v>56</v>
      </c>
      <c r="B34" s="18" t="s">
        <v>57</v>
      </c>
      <c r="C34" s="19" t="s">
        <v>49</v>
      </c>
      <c r="D34" s="20"/>
      <c r="E34" s="37">
        <f>1583.16+898.17+679.45+874.99</f>
        <v>4035.7699999999995</v>
      </c>
      <c r="F34" s="38"/>
      <c r="G34" s="23"/>
      <c r="H34" s="5"/>
      <c r="I34" s="5"/>
    </row>
    <row r="35" spans="1:10" s="1" customFormat="1">
      <c r="A35" s="35" t="s">
        <v>55</v>
      </c>
      <c r="B35" s="26" t="s">
        <v>54</v>
      </c>
      <c r="C35" s="19" t="s">
        <v>49</v>
      </c>
      <c r="D35" s="39"/>
      <c r="E35" s="43">
        <v>1006.44</v>
      </c>
      <c r="F35" s="38"/>
      <c r="G35" s="23"/>
      <c r="H35" s="5"/>
      <c r="I35" s="5"/>
    </row>
    <row r="36" spans="1:10" s="1" customFormat="1" ht="16.5" thickBot="1">
      <c r="A36" s="35" t="s">
        <v>37</v>
      </c>
      <c r="B36" s="26" t="s">
        <v>36</v>
      </c>
      <c r="C36" s="19" t="s">
        <v>49</v>
      </c>
      <c r="D36" s="39"/>
      <c r="E36" s="43">
        <v>1893.59</v>
      </c>
      <c r="F36" s="38"/>
      <c r="G36" s="23"/>
      <c r="H36" s="5"/>
      <c r="I36" s="5"/>
    </row>
    <row r="37" spans="1:10" ht="19.5" thickBot="1">
      <c r="A37" s="44" t="s">
        <v>14</v>
      </c>
      <c r="B37" s="45"/>
      <c r="C37" s="46"/>
      <c r="D37" s="47">
        <f>D8+D9+D14+D15+D16+D17+D20+D18+D19</f>
        <v>16.132701868020238</v>
      </c>
      <c r="E37" s="48">
        <f>E8+E9+E14+E15+E16+E17+E20+E18+E19</f>
        <v>1975630.03</v>
      </c>
      <c r="F37" s="49"/>
      <c r="G37" s="50"/>
      <c r="H37" s="3"/>
      <c r="I37" s="5"/>
    </row>
    <row r="38" spans="1:10" s="1" customFormat="1" ht="15" customHeight="1">
      <c r="A38" s="53" t="s">
        <v>17</v>
      </c>
      <c r="B38" s="54"/>
      <c r="C38" s="66" t="s">
        <v>49</v>
      </c>
      <c r="D38" s="55"/>
      <c r="E38" s="71">
        <v>-13</v>
      </c>
      <c r="F38" s="51"/>
      <c r="G38" s="52"/>
      <c r="H38" s="5"/>
      <c r="I38" s="5"/>
    </row>
    <row r="39" spans="1:10" s="1" customFormat="1">
      <c r="A39" s="56" t="s">
        <v>20</v>
      </c>
      <c r="B39" s="57"/>
      <c r="C39" s="19" t="s">
        <v>49</v>
      </c>
      <c r="D39" s="58"/>
      <c r="E39" s="59">
        <v>75996</v>
      </c>
      <c r="F39" s="51"/>
      <c r="G39" s="52"/>
      <c r="H39" s="5"/>
      <c r="I39" s="5"/>
    </row>
    <row r="40" spans="1:10" s="1" customFormat="1">
      <c r="A40" s="56" t="s">
        <v>15</v>
      </c>
      <c r="B40" s="57"/>
      <c r="C40" s="19" t="s">
        <v>49</v>
      </c>
      <c r="D40" s="58"/>
      <c r="E40" s="59">
        <f>B5*B6/100+D5</f>
        <v>2008681.3443528002</v>
      </c>
      <c r="F40" s="87"/>
      <c r="G40" s="52"/>
      <c r="H40" s="5"/>
      <c r="I40" s="5"/>
    </row>
    <row r="41" spans="1:10" s="1" customFormat="1" ht="32.25" thickBot="1">
      <c r="A41" s="60" t="s">
        <v>32</v>
      </c>
      <c r="B41" s="61"/>
      <c r="C41" s="62" t="s">
        <v>49</v>
      </c>
      <c r="D41" s="63"/>
      <c r="E41" s="89">
        <f>E38+E39+E40-E37</f>
        <v>109034.31435280014</v>
      </c>
      <c r="F41" s="51"/>
      <c r="G41" s="52"/>
      <c r="H41" s="5"/>
      <c r="I41" s="5"/>
    </row>
    <row r="42" spans="1:10" s="93" customFormat="1">
      <c r="A42" s="99" t="s">
        <v>72</v>
      </c>
      <c r="B42" s="100"/>
      <c r="C42" s="100"/>
      <c r="D42" s="101"/>
      <c r="E42" s="91">
        <v>4192</v>
      </c>
      <c r="F42" s="52"/>
      <c r="G42" s="23"/>
      <c r="H42" s="92"/>
      <c r="I42" s="92"/>
      <c r="J42" s="92"/>
    </row>
    <row r="43" spans="1:10" ht="16.5" thickBot="1">
      <c r="A43" s="72" t="s">
        <v>60</v>
      </c>
      <c r="B43" s="72"/>
      <c r="C43" s="72"/>
      <c r="D43" s="72"/>
      <c r="E43" s="73"/>
      <c r="F43" s="73"/>
      <c r="G43" s="23"/>
      <c r="I43" s="5"/>
    </row>
    <row r="44" spans="1:10">
      <c r="A44" s="74" t="s">
        <v>61</v>
      </c>
      <c r="B44" s="94" t="s">
        <v>62</v>
      </c>
      <c r="C44" s="94" t="s">
        <v>63</v>
      </c>
      <c r="D44" s="96"/>
      <c r="E44" s="97" t="s">
        <v>64</v>
      </c>
      <c r="F44" s="64"/>
      <c r="G44" s="23"/>
      <c r="I44" s="5"/>
    </row>
    <row r="45" spans="1:10" ht="63">
      <c r="A45" s="75"/>
      <c r="B45" s="95"/>
      <c r="C45" s="76" t="s">
        <v>65</v>
      </c>
      <c r="D45" s="76" t="s">
        <v>66</v>
      </c>
      <c r="E45" s="98"/>
      <c r="F45" s="64"/>
      <c r="G45" s="23"/>
    </row>
    <row r="46" spans="1:10">
      <c r="A46" s="77" t="s">
        <v>67</v>
      </c>
      <c r="B46" s="78">
        <f>2434838+972567+126090</f>
        <v>3533495</v>
      </c>
      <c r="C46" s="78">
        <f>2484503+1043705</f>
        <v>3528208</v>
      </c>
      <c r="D46" s="78">
        <f>4148+374</f>
        <v>4522</v>
      </c>
      <c r="E46" s="79">
        <f>C46*B6/100</f>
        <v>3490456.1743999999</v>
      </c>
      <c r="F46" s="65"/>
    </row>
    <row r="47" spans="1:10">
      <c r="A47" s="77" t="s">
        <v>68</v>
      </c>
      <c r="B47" s="78">
        <f>222620+393328</f>
        <v>615948</v>
      </c>
      <c r="C47" s="78">
        <f>222520+392205</f>
        <v>614725</v>
      </c>
      <c r="D47" s="78">
        <f>43.53+99.03</f>
        <v>142.56</v>
      </c>
      <c r="E47" s="79">
        <f>C47*B6/100</f>
        <v>608147.44250000012</v>
      </c>
      <c r="F47" s="65"/>
    </row>
    <row r="48" spans="1:10" ht="16.5" thickBot="1">
      <c r="A48" s="80" t="s">
        <v>69</v>
      </c>
      <c r="B48" s="81">
        <v>301058</v>
      </c>
      <c r="C48" s="81">
        <f>272065+26581</f>
        <v>298646</v>
      </c>
      <c r="D48" s="81">
        <f>2268+147</f>
        <v>2415</v>
      </c>
      <c r="E48" s="82">
        <f>C48*B6/100</f>
        <v>295450.4878</v>
      </c>
      <c r="F48" s="65"/>
    </row>
    <row r="49" spans="1:6" ht="16.5" thickBot="1">
      <c r="A49" s="83" t="s">
        <v>70</v>
      </c>
      <c r="B49" s="84">
        <f>SUM(B46:B48)</f>
        <v>4450501</v>
      </c>
      <c r="C49" s="85">
        <f>SUM(C46:C48)</f>
        <v>4441579</v>
      </c>
      <c r="D49" s="85">
        <f>SUM(D46:D48)</f>
        <v>7079.56</v>
      </c>
      <c r="E49" s="86">
        <f>SUM(E46:E48)</f>
        <v>4394054.1047</v>
      </c>
      <c r="F49" s="65"/>
    </row>
    <row r="50" spans="1:6">
      <c r="A50" s="90" t="s">
        <v>73</v>
      </c>
    </row>
  </sheetData>
  <mergeCells count="4">
    <mergeCell ref="B44:B45"/>
    <mergeCell ref="C44:D44"/>
    <mergeCell ref="E44:E45"/>
    <mergeCell ref="A42:D42"/>
  </mergeCells>
  <pageMargins left="0.31496062992125984" right="0.31496062992125984" top="0.35433070866141736" bottom="0.35433070866141736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2017-02-15T10:35:33Z</cp:lastPrinted>
  <dcterms:created xsi:type="dcterms:W3CDTF">2016-04-22T06:39:22Z</dcterms:created>
  <dcterms:modified xsi:type="dcterms:W3CDTF">2017-03-20T04:33:46Z</dcterms:modified>
</cp:coreProperties>
</file>