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E44"/>
  <c r="D46"/>
  <c r="D47" s="1"/>
  <c r="C46"/>
  <c r="E46" s="1"/>
  <c r="C45"/>
  <c r="B45"/>
  <c r="C44"/>
  <c r="B44"/>
  <c r="B47" s="1"/>
  <c r="C47"/>
  <c r="E47" l="1"/>
  <c r="E45"/>
  <c r="D11"/>
  <c r="E32"/>
  <c r="E22"/>
  <c r="E8"/>
  <c r="D10"/>
  <c r="E12"/>
  <c r="D13"/>
  <c r="D14"/>
  <c r="D15"/>
  <c r="E16"/>
  <c r="E17"/>
  <c r="D18"/>
  <c r="E21"/>
  <c r="E19" s="1"/>
  <c r="E9" l="1"/>
  <c r="D19"/>
  <c r="B5"/>
  <c r="E38" s="1"/>
  <c r="E35" l="1"/>
  <c r="E39" s="1"/>
  <c r="D35"/>
</calcChain>
</file>

<file path=xl/sharedStrings.xml><?xml version="1.0" encoding="utf-8"?>
<sst xmlns="http://schemas.openxmlformats.org/spreadsheetml/2006/main" count="109" uniqueCount="70">
  <si>
    <t>Чебоксары, ул. Лебедева, д.25</t>
  </si>
  <si>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</si>
  <si>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</si>
  <si>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</si>
  <si>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</si>
  <si>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</si>
  <si>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</si>
  <si>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</si>
  <si>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</si>
  <si>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</si>
  <si>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</si>
  <si>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</si>
  <si>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</si>
  <si>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</si>
  <si>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</si>
  <si>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</si>
  <si>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</si>
  <si>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</si>
  <si>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</si>
  <si>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</si>
  <si>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замена подъездного освещения</t>
  </si>
  <si>
    <t>январь, март</t>
  </si>
  <si>
    <t>Период</t>
  </si>
  <si>
    <t>ежедневно</t>
  </si>
  <si>
    <t>Поступило прочих доходов от размещения оборудования</t>
  </si>
  <si>
    <t>план</t>
  </si>
  <si>
    <t>факт</t>
  </si>
  <si>
    <t>установка профильного ограждения 2-х местной площадки ТБО</t>
  </si>
  <si>
    <t>май</t>
  </si>
  <si>
    <t>установка информстендов в подъезде</t>
  </si>
  <si>
    <t>замена трассы ГВС</t>
  </si>
  <si>
    <t>июнь</t>
  </si>
  <si>
    <t>окраска ограждений газонов</t>
  </si>
  <si>
    <t>Остаток средств на конец периода (+ есть средства, -задолженность)</t>
  </si>
  <si>
    <t>техобследование лифтов, п.1</t>
  </si>
  <si>
    <t>июль</t>
  </si>
  <si>
    <t>ремонт входной площадки п.1</t>
  </si>
  <si>
    <t>ремонт мягкой кровли балконных козырьков,кв.181</t>
  </si>
  <si>
    <t>август</t>
  </si>
  <si>
    <t>ремонт и восстановление МПШ, кв.181,175,1,221,168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</si>
  <si>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</si>
  <si>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</si>
  <si>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</si>
  <si>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</si>
  <si>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</si>
  <si>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</si>
  <si>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</si>
  <si>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 окраска МАФ</t>
  </si>
  <si>
    <t>8.Работы по ремонту общедомового имущества всего, в т.ч.</t>
  </si>
  <si>
    <t>ремонт мягкой кровли, кв.38,39,40,75, 76,111,112,181,183,184, 292,325</t>
  </si>
  <si>
    <t>замена кранов ГВС,2 шт, стояка отопления в п.6</t>
  </si>
  <si>
    <t>март,ноя</t>
  </si>
  <si>
    <t>ремонт кранов ХВС</t>
  </si>
  <si>
    <t>ноя</t>
  </si>
  <si>
    <t>замена стояка канализации, кв.241,264,138</t>
  </si>
  <si>
    <t>сент,окт,дек</t>
  </si>
  <si>
    <t>ремонт стояка ГВС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</si>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</sst>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/>
    <xf numFmtId="0" fontId="5" fillId="0" borderId="0" xfId="0" applyFont="1"/>
    <xf numFmtId="0" fontId="5" fillId="0" borderId="0" xfId="0" applyFont="1" applyFill="1"/>
    <xf numFmtId="0" fontId="7" fillId="0" borderId="0" xfId="0" applyFont="1" applyFill="1" applyAlignment="1">
      <alignment wrapText="1"/>
    </xf>
    <xf numFmtId="0" fontId="8" fillId="0" borderId="0" xfId="0" applyFont="1" applyFill="1"/>
    <xf numFmtId="1" fontId="8" fillId="0" borderId="0" xfId="0" applyNumberFormat="1" applyFont="1" applyFill="1"/>
    <xf numFmtId="0" fontId="7" fillId="0" borderId="8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1" fontId="8" fillId="0" borderId="15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1" fontId="8" fillId="0" borderId="3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top" wrapText="1"/>
    </xf>
    <xf numFmtId="1" fontId="8" fillId="0" borderId="12" xfId="0" applyNumberFormat="1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" fontId="7" fillId="0" borderId="3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1" fontId="8" fillId="0" borderId="4" xfId="0" applyNumberFormat="1" applyFont="1" applyFill="1" applyBorder="1" applyAlignment="1">
      <alignment vertical="top" wrapText="1"/>
    </xf>
    <xf numFmtId="1" fontId="7" fillId="0" borderId="5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6" xfId="0" applyFont="1" applyFill="1" applyBorder="1" applyAlignment="1">
      <alignment wrapText="1"/>
    </xf>
    <xf numFmtId="0" fontId="10" fillId="0" borderId="8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center" vertical="top" wrapText="1"/>
    </xf>
    <xf numFmtId="2" fontId="10" fillId="0" borderId="7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8" fillId="0" borderId="22" xfId="0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vertical="top" wrapText="1"/>
    </xf>
    <xf numFmtId="1" fontId="10" fillId="0" borderId="3" xfId="1" applyNumberFormat="1" applyFont="1" applyFill="1" applyBorder="1" applyAlignment="1">
      <alignment vertical="top" wrapText="1"/>
    </xf>
    <xf numFmtId="0" fontId="12" fillId="0" borderId="9" xfId="0" applyFont="1" applyFill="1" applyBorder="1" applyAlignment="1">
      <alignment wrapText="1"/>
    </xf>
    <xf numFmtId="0" fontId="12" fillId="0" borderId="5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center" vertical="top" wrapText="1"/>
    </xf>
    <xf numFmtId="2" fontId="12" fillId="0" borderId="4" xfId="0" applyNumberFormat="1" applyFont="1" applyFill="1" applyBorder="1" applyAlignment="1">
      <alignment vertical="top" wrapText="1"/>
    </xf>
    <xf numFmtId="1" fontId="12" fillId="0" borderId="5" xfId="1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2" fontId="8" fillId="0" borderId="10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1" fontId="7" fillId="0" borderId="0" xfId="0" applyNumberFormat="1" applyFont="1" applyFill="1" applyAlignment="1">
      <alignment wrapText="1"/>
    </xf>
    <xf numFmtId="2" fontId="8" fillId="0" borderId="14" xfId="0" applyNumberFormat="1" applyFont="1" applyFill="1" applyBorder="1" applyAlignment="1">
      <alignment vertical="top" wrapText="1"/>
    </xf>
    <xf numFmtId="1" fontId="7" fillId="0" borderId="8" xfId="0" applyNumberFormat="1" applyFont="1" applyFill="1" applyBorder="1" applyAlignment="1">
      <alignment vertical="top" wrapText="1"/>
    </xf>
    <xf numFmtId="1" fontId="10" fillId="0" borderId="8" xfId="1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vertical="top" wrapText="1"/>
    </xf>
    <xf numFmtId="1" fontId="8" fillId="0" borderId="1" xfId="1" applyNumberFormat="1" applyFont="1" applyFill="1" applyBorder="1" applyAlignment="1">
      <alignment vertical="top"/>
    </xf>
    <xf numFmtId="1" fontId="8" fillId="0" borderId="3" xfId="0" applyNumberFormat="1" applyFont="1" applyFill="1" applyBorder="1"/>
    <xf numFmtId="0" fontId="8" fillId="0" borderId="24" xfId="0" applyNumberFormat="1" applyFont="1" applyFill="1" applyBorder="1" applyAlignment="1">
      <alignment vertical="top" wrapText="1"/>
    </xf>
    <xf numFmtId="1" fontId="8" fillId="0" borderId="25" xfId="1" applyNumberFormat="1" applyFont="1" applyFill="1" applyBorder="1" applyAlignment="1">
      <alignment vertical="top"/>
    </xf>
    <xf numFmtId="0" fontId="7" fillId="0" borderId="16" xfId="0" applyFont="1" applyFill="1" applyBorder="1" applyAlignment="1">
      <alignment wrapText="1"/>
    </xf>
    <xf numFmtId="1" fontId="7" fillId="0" borderId="26" xfId="0" applyNumberFormat="1" applyFont="1" applyFill="1" applyBorder="1" applyAlignment="1">
      <alignment vertical="top"/>
    </xf>
    <xf numFmtId="1" fontId="7" fillId="0" borderId="26" xfId="0" applyNumberFormat="1" applyFont="1" applyFill="1" applyBorder="1"/>
    <xf numFmtId="1" fontId="7" fillId="0" borderId="17" xfId="0" applyNumberFormat="1" applyFont="1" applyFill="1" applyBorder="1"/>
    <xf numFmtId="2" fontId="7" fillId="0" borderId="4" xfId="0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Border="1"/>
    <xf numFmtId="0" fontId="0" fillId="0" borderId="0" xfId="0" applyBorder="1"/>
    <xf numFmtId="0" fontId="8" fillId="0" borderId="7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/>
    <xf numFmtId="0" fontId="10" fillId="0" borderId="21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7" workbookViewId="0">
      <selection sqref="A1:E48"/>
    </sheetView>
  </sheetViews>
  <sheetFormatPr defaultRowHeight="15.75"/>
  <cols>
    <col min="1" max="1" width="70.7109375" style="75" customWidth="1"/>
    <col min="2" max="2" width="13.5703125" style="75" customWidth="1"/>
    <col min="3" max="3" width="11.85546875" style="75" customWidth="1"/>
    <col min="4" max="4" width="13" style="75" customWidth="1"/>
    <col min="5" max="5" width="15" style="23" customWidth="1"/>
    <col min="6" max="6" width="9.140625" style="22"/>
    <col min="7" max="7" width="9.85546875" style="8" bestFit="1" customWidth="1"/>
  </cols>
  <sheetData>
    <row r="1" spans="1:7" ht="31.5">
      <c r="A1" s="20" t="s">
        <v>18</v>
      </c>
      <c r="C1" s="75" t="s">
        <v>42</v>
      </c>
      <c r="D1" s="21" t="s">
        <v>43</v>
      </c>
      <c r="E1" s="21">
        <v>12</v>
      </c>
    </row>
    <row r="2" spans="1:7">
      <c r="A2" s="14" t="s">
        <v>0</v>
      </c>
      <c r="D2" s="23"/>
    </row>
    <row r="3" spans="1:7">
      <c r="A3" s="75" t="s">
        <v>1</v>
      </c>
      <c r="B3" s="75">
        <v>17975.7</v>
      </c>
    </row>
    <row r="4" spans="1:7">
      <c r="A4" s="75" t="s">
        <v>2</v>
      </c>
      <c r="B4" s="75">
        <v>15.27</v>
      </c>
      <c r="D4" s="23"/>
    </row>
    <row r="5" spans="1:7">
      <c r="A5" s="75" t="s">
        <v>44</v>
      </c>
      <c r="B5" s="76">
        <f>B3*B4*E1</f>
        <v>3293867.2680000002</v>
      </c>
      <c r="C5" s="24"/>
      <c r="D5" s="24"/>
    </row>
    <row r="6" spans="1:7" ht="16.5" thickBot="1">
      <c r="A6" s="75" t="s">
        <v>3</v>
      </c>
      <c r="B6" s="75">
        <v>100</v>
      </c>
    </row>
    <row r="7" spans="1:7" s="7" customFormat="1" ht="68.25" customHeight="1" thickBot="1">
      <c r="A7" s="25" t="s">
        <v>4</v>
      </c>
      <c r="B7" s="26" t="s">
        <v>22</v>
      </c>
      <c r="C7" s="18" t="s">
        <v>40</v>
      </c>
      <c r="D7" s="19" t="s">
        <v>45</v>
      </c>
      <c r="E7" s="17" t="s">
        <v>41</v>
      </c>
      <c r="F7" s="27"/>
      <c r="G7" s="6"/>
    </row>
    <row r="8" spans="1:7" ht="31.5">
      <c r="A8" s="28" t="s">
        <v>5</v>
      </c>
      <c r="B8" s="29" t="s">
        <v>23</v>
      </c>
      <c r="C8" s="30" t="s">
        <v>46</v>
      </c>
      <c r="D8" s="77">
        <v>0.87</v>
      </c>
      <c r="E8" s="31">
        <f>D8*B3*E1</f>
        <v>187666.30800000002</v>
      </c>
      <c r="F8" s="32"/>
    </row>
    <row r="9" spans="1:7" ht="47.25">
      <c r="A9" s="33" t="s">
        <v>6</v>
      </c>
      <c r="B9" s="34" t="s">
        <v>23</v>
      </c>
      <c r="C9" s="30" t="s">
        <v>46</v>
      </c>
      <c r="D9" s="35">
        <f>4.4+D10+D11+D12+D13</f>
        <v>6.6556161187974139</v>
      </c>
      <c r="E9" s="36">
        <f>D9*E1*B3</f>
        <v>1435672.304</v>
      </c>
      <c r="F9" s="32"/>
    </row>
    <row r="10" spans="1:7">
      <c r="A10" s="37" t="s">
        <v>7</v>
      </c>
      <c r="B10" s="34"/>
      <c r="C10" s="30" t="s">
        <v>46</v>
      </c>
      <c r="D10" s="35">
        <f>E10/E1/B3</f>
        <v>0.15706388810078792</v>
      </c>
      <c r="E10" s="36">
        <v>33880</v>
      </c>
      <c r="F10" s="32"/>
    </row>
    <row r="11" spans="1:7">
      <c r="A11" s="37" t="s">
        <v>8</v>
      </c>
      <c r="B11" s="34"/>
      <c r="C11" s="30" t="s">
        <v>46</v>
      </c>
      <c r="D11" s="35">
        <f>E11/E1/B3</f>
        <v>3.1899545868403822E-2</v>
      </c>
      <c r="E11" s="36">
        <v>6881</v>
      </c>
      <c r="F11" s="32"/>
    </row>
    <row r="12" spans="1:7">
      <c r="A12" s="37" t="s">
        <v>9</v>
      </c>
      <c r="B12" s="34"/>
      <c r="C12" s="30" t="s">
        <v>46</v>
      </c>
      <c r="D12" s="35">
        <v>0.16</v>
      </c>
      <c r="E12" s="36">
        <f>D12*E1*B3</f>
        <v>34513.343999999997</v>
      </c>
      <c r="F12" s="32"/>
    </row>
    <row r="13" spans="1:7">
      <c r="A13" s="37" t="s">
        <v>10</v>
      </c>
      <c r="B13" s="34"/>
      <c r="C13" s="30" t="s">
        <v>46</v>
      </c>
      <c r="D13" s="35">
        <f>E13/B3/E1</f>
        <v>1.9066526848282217</v>
      </c>
      <c r="E13" s="36">
        <v>411281</v>
      </c>
      <c r="F13" s="32"/>
    </row>
    <row r="14" spans="1:7" ht="47.25">
      <c r="A14" s="33" t="s">
        <v>11</v>
      </c>
      <c r="B14" s="34" t="s">
        <v>23</v>
      </c>
      <c r="C14" s="30" t="s">
        <v>46</v>
      </c>
      <c r="D14" s="35">
        <f>E14/E1/B3</f>
        <v>3.4246232413758571</v>
      </c>
      <c r="E14" s="36">
        <f>24624*2.5*E1</f>
        <v>738720</v>
      </c>
      <c r="F14" s="32"/>
    </row>
    <row r="15" spans="1:7">
      <c r="A15" s="33" t="s">
        <v>12</v>
      </c>
      <c r="B15" s="34" t="s">
        <v>23</v>
      </c>
      <c r="C15" s="30" t="s">
        <v>46</v>
      </c>
      <c r="D15" s="35">
        <f>E15/E1/B3</f>
        <v>1.1769592653786316</v>
      </c>
      <c r="E15" s="36">
        <v>253880</v>
      </c>
      <c r="F15" s="32"/>
    </row>
    <row r="16" spans="1:7" ht="16.5" customHeight="1">
      <c r="A16" s="33" t="s">
        <v>13</v>
      </c>
      <c r="B16" s="34" t="s">
        <v>23</v>
      </c>
      <c r="C16" s="30" t="s">
        <v>46</v>
      </c>
      <c r="D16" s="35">
        <v>0.43</v>
      </c>
      <c r="E16" s="36">
        <f>D16*E1*B3</f>
        <v>92754.612000000008</v>
      </c>
      <c r="F16" s="32"/>
    </row>
    <row r="17" spans="1:8" ht="47.25">
      <c r="A17" s="33" t="s">
        <v>14</v>
      </c>
      <c r="B17" s="34" t="s">
        <v>23</v>
      </c>
      <c r="C17" s="30" t="s">
        <v>46</v>
      </c>
      <c r="D17" s="35">
        <v>0.44</v>
      </c>
      <c r="E17" s="36">
        <f>D17*E1*B3</f>
        <v>94911.696000000011</v>
      </c>
      <c r="F17" s="32"/>
    </row>
    <row r="18" spans="1:8" s="1" customFormat="1" ht="19.5" thickBot="1">
      <c r="A18" s="38" t="s">
        <v>47</v>
      </c>
      <c r="B18" s="39" t="s">
        <v>28</v>
      </c>
      <c r="C18" s="40" t="s">
        <v>46</v>
      </c>
      <c r="D18" s="74">
        <f>E18/B3/E1</f>
        <v>3.4588360953954504E-2</v>
      </c>
      <c r="E18" s="41">
        <v>7461</v>
      </c>
      <c r="F18" s="32"/>
      <c r="G18" s="2"/>
      <c r="H18" s="8"/>
    </row>
    <row r="19" spans="1:8" s="1" customFormat="1">
      <c r="A19" s="42" t="s">
        <v>48</v>
      </c>
      <c r="B19" s="43"/>
      <c r="C19" s="43"/>
      <c r="D19" s="44">
        <f>E19/E1/B3</f>
        <v>2.277637124933475</v>
      </c>
      <c r="E19" s="78">
        <f>E21+E22+E23+E24+E25+E26+E27+E28+E29+E30+E31+E32+E33+E34</f>
        <v>491305.46</v>
      </c>
      <c r="F19" s="32"/>
      <c r="G19" s="8"/>
    </row>
    <row r="20" spans="1:8" s="10" customFormat="1">
      <c r="A20" s="45"/>
      <c r="B20" s="46"/>
      <c r="C20" s="46"/>
      <c r="D20" s="47" t="s">
        <v>25</v>
      </c>
      <c r="E20" s="48" t="s">
        <v>26</v>
      </c>
      <c r="F20" s="49"/>
      <c r="G20" s="9"/>
    </row>
    <row r="21" spans="1:8" s="12" customFormat="1">
      <c r="A21" s="50" t="s">
        <v>20</v>
      </c>
      <c r="B21" s="51" t="s">
        <v>21</v>
      </c>
      <c r="C21" s="46" t="s">
        <v>46</v>
      </c>
      <c r="D21" s="35"/>
      <c r="E21" s="52">
        <f>1011.5+1027.67+2055.32+1065.91</f>
        <v>5160.4000000000005</v>
      </c>
      <c r="F21" s="53"/>
      <c r="G21" s="13"/>
    </row>
    <row r="22" spans="1:8" s="12" customFormat="1">
      <c r="A22" s="50" t="s">
        <v>50</v>
      </c>
      <c r="B22" s="51" t="s">
        <v>51</v>
      </c>
      <c r="C22" s="46" t="s">
        <v>46</v>
      </c>
      <c r="D22" s="35"/>
      <c r="E22" s="52">
        <f>1469.23+1445.82</f>
        <v>2915.05</v>
      </c>
      <c r="F22" s="53"/>
      <c r="G22" s="13"/>
    </row>
    <row r="23" spans="1:8" s="12" customFormat="1">
      <c r="A23" s="50" t="s">
        <v>27</v>
      </c>
      <c r="B23" s="51" t="s">
        <v>28</v>
      </c>
      <c r="C23" s="46" t="s">
        <v>46</v>
      </c>
      <c r="D23" s="35"/>
      <c r="E23" s="52">
        <v>50870.73</v>
      </c>
      <c r="F23" s="53"/>
      <c r="G23" s="13"/>
    </row>
    <row r="24" spans="1:8" s="12" customFormat="1">
      <c r="A24" s="50" t="s">
        <v>29</v>
      </c>
      <c r="B24" s="51" t="s">
        <v>28</v>
      </c>
      <c r="C24" s="46" t="s">
        <v>46</v>
      </c>
      <c r="D24" s="35"/>
      <c r="E24" s="52">
        <v>9814.14</v>
      </c>
      <c r="F24" s="53"/>
      <c r="G24" s="13"/>
      <c r="H24" s="13"/>
    </row>
    <row r="25" spans="1:8" s="12" customFormat="1">
      <c r="A25" s="50" t="s">
        <v>30</v>
      </c>
      <c r="B25" s="51" t="s">
        <v>31</v>
      </c>
      <c r="C25" s="46" t="s">
        <v>46</v>
      </c>
      <c r="D25" s="35"/>
      <c r="E25" s="52">
        <v>4367.58</v>
      </c>
      <c r="F25" s="53"/>
      <c r="G25" s="13"/>
    </row>
    <row r="26" spans="1:8" s="12" customFormat="1">
      <c r="A26" s="50" t="s">
        <v>32</v>
      </c>
      <c r="B26" s="51" t="s">
        <v>31</v>
      </c>
      <c r="C26" s="46" t="s">
        <v>46</v>
      </c>
      <c r="D26" s="35"/>
      <c r="E26" s="52">
        <v>10826.97</v>
      </c>
      <c r="F26" s="53"/>
      <c r="G26" s="13"/>
    </row>
    <row r="27" spans="1:8" s="12" customFormat="1">
      <c r="A27" s="50" t="s">
        <v>36</v>
      </c>
      <c r="B27" s="51" t="s">
        <v>35</v>
      </c>
      <c r="C27" s="46" t="s">
        <v>46</v>
      </c>
      <c r="D27" s="35"/>
      <c r="E27" s="52">
        <v>46041.67</v>
      </c>
      <c r="F27" s="53"/>
      <c r="G27" s="13"/>
    </row>
    <row r="28" spans="1:8" s="12" customFormat="1" ht="31.5">
      <c r="A28" s="50" t="s">
        <v>49</v>
      </c>
      <c r="B28" s="51" t="s">
        <v>35</v>
      </c>
      <c r="C28" s="46" t="s">
        <v>46</v>
      </c>
      <c r="D28" s="35"/>
      <c r="E28" s="52">
        <v>312957.23</v>
      </c>
      <c r="F28" s="53"/>
      <c r="G28" s="13"/>
    </row>
    <row r="29" spans="1:8" s="12" customFormat="1">
      <c r="A29" s="50" t="s">
        <v>37</v>
      </c>
      <c r="B29" s="51" t="s">
        <v>38</v>
      </c>
      <c r="C29" s="46" t="s">
        <v>46</v>
      </c>
      <c r="D29" s="35"/>
      <c r="E29" s="52">
        <v>8400</v>
      </c>
      <c r="F29" s="53"/>
      <c r="G29" s="13"/>
    </row>
    <row r="30" spans="1:8" s="12" customFormat="1">
      <c r="A30" s="50" t="s">
        <v>39</v>
      </c>
      <c r="B30" s="51" t="s">
        <v>38</v>
      </c>
      <c r="C30" s="46" t="s">
        <v>46</v>
      </c>
      <c r="D30" s="35"/>
      <c r="E30" s="52">
        <v>22086</v>
      </c>
      <c r="F30" s="53"/>
      <c r="G30" s="13"/>
    </row>
    <row r="31" spans="1:8" s="12" customFormat="1">
      <c r="A31" s="50" t="s">
        <v>34</v>
      </c>
      <c r="B31" s="51" t="s">
        <v>35</v>
      </c>
      <c r="C31" s="46" t="s">
        <v>46</v>
      </c>
      <c r="D31" s="35"/>
      <c r="E31" s="52">
        <v>12000</v>
      </c>
      <c r="F31" s="53"/>
      <c r="G31" s="13"/>
    </row>
    <row r="32" spans="1:8" s="12" customFormat="1">
      <c r="A32" s="50" t="s">
        <v>54</v>
      </c>
      <c r="B32" s="51" t="s">
        <v>55</v>
      </c>
      <c r="C32" s="46" t="s">
        <v>46</v>
      </c>
      <c r="D32" s="35"/>
      <c r="E32" s="52">
        <f>1338.3+1429.36+1315.9</f>
        <v>4083.56</v>
      </c>
      <c r="F32" s="53"/>
      <c r="G32" s="13"/>
    </row>
    <row r="33" spans="1:10" s="12" customFormat="1">
      <c r="A33" s="50" t="s">
        <v>56</v>
      </c>
      <c r="B33" s="51" t="s">
        <v>57</v>
      </c>
      <c r="C33" s="46" t="s">
        <v>46</v>
      </c>
      <c r="D33" s="35"/>
      <c r="E33" s="52">
        <v>742.21</v>
      </c>
      <c r="F33" s="53"/>
      <c r="G33" s="13"/>
    </row>
    <row r="34" spans="1:10" s="12" customFormat="1">
      <c r="A34" s="50" t="s">
        <v>52</v>
      </c>
      <c r="B34" s="51" t="s">
        <v>53</v>
      </c>
      <c r="C34" s="46" t="s">
        <v>46</v>
      </c>
      <c r="D34" s="35"/>
      <c r="E34" s="52">
        <v>1039.92</v>
      </c>
      <c r="F34" s="53"/>
      <c r="G34" s="13"/>
    </row>
    <row r="35" spans="1:10" ht="18" customHeight="1" thickBot="1">
      <c r="A35" s="54" t="s">
        <v>15</v>
      </c>
      <c r="B35" s="55"/>
      <c r="C35" s="55"/>
      <c r="D35" s="94">
        <f>D8+D9+D14+D15+D16+D17+D19+D18</f>
        <v>15.309424111439331</v>
      </c>
      <c r="E35" s="56">
        <f>E8+E9+E14+E15+E16+E17+E19+E18</f>
        <v>3302371.38</v>
      </c>
      <c r="F35" s="57"/>
      <c r="G35" s="3"/>
      <c r="H35" s="5"/>
    </row>
    <row r="36" spans="1:10" s="1" customFormat="1" ht="17.25" customHeight="1">
      <c r="A36" s="59" t="s">
        <v>19</v>
      </c>
      <c r="B36" s="60"/>
      <c r="C36" s="61" t="s">
        <v>46</v>
      </c>
      <c r="D36" s="62"/>
      <c r="E36" s="79">
        <v>-12080</v>
      </c>
      <c r="F36" s="58"/>
      <c r="G36" s="4"/>
    </row>
    <row r="37" spans="1:10" s="1" customFormat="1" ht="16.5" customHeight="1">
      <c r="A37" s="63" t="s">
        <v>24</v>
      </c>
      <c r="B37" s="64"/>
      <c r="C37" s="65" t="s">
        <v>46</v>
      </c>
      <c r="D37" s="66"/>
      <c r="E37" s="67">
        <v>41925</v>
      </c>
      <c r="F37" s="58"/>
      <c r="G37" s="4"/>
    </row>
    <row r="38" spans="1:10" s="1" customFormat="1" ht="18.75">
      <c r="A38" s="63" t="s">
        <v>16</v>
      </c>
      <c r="B38" s="64"/>
      <c r="C38" s="65" t="s">
        <v>46</v>
      </c>
      <c r="D38" s="66"/>
      <c r="E38" s="67">
        <f>B5*B6/100</f>
        <v>3293867.2680000002</v>
      </c>
      <c r="F38" s="58"/>
      <c r="G38" s="4"/>
    </row>
    <row r="39" spans="1:10" s="12" customFormat="1" ht="33.75" customHeight="1" thickBot="1">
      <c r="A39" s="68" t="s">
        <v>33</v>
      </c>
      <c r="B39" s="69"/>
      <c r="C39" s="70" t="s">
        <v>46</v>
      </c>
      <c r="D39" s="71"/>
      <c r="E39" s="72">
        <f>E36+E37+E38-E35</f>
        <v>21340.888000000268</v>
      </c>
      <c r="F39" s="73"/>
      <c r="G39" s="11"/>
    </row>
    <row r="40" spans="1:10" s="99" customFormat="1">
      <c r="A40" s="105" t="s">
        <v>69</v>
      </c>
      <c r="B40" s="106"/>
      <c r="C40" s="106"/>
      <c r="D40" s="107"/>
      <c r="E40" s="95">
        <v>4314</v>
      </c>
      <c r="F40" s="96"/>
      <c r="G40" s="97"/>
      <c r="H40" s="98"/>
      <c r="I40" s="98"/>
      <c r="J40" s="98"/>
    </row>
    <row r="41" spans="1:10" ht="16.5" thickBot="1">
      <c r="A41" s="80" t="s">
        <v>58</v>
      </c>
      <c r="B41" s="80"/>
      <c r="C41" s="80"/>
      <c r="D41" s="80"/>
      <c r="E41" s="81"/>
      <c r="F41" s="81"/>
    </row>
    <row r="42" spans="1:10">
      <c r="A42" s="82" t="s">
        <v>59</v>
      </c>
      <c r="B42" s="100" t="s">
        <v>60</v>
      </c>
      <c r="C42" s="100" t="s">
        <v>61</v>
      </c>
      <c r="D42" s="102"/>
      <c r="E42" s="103" t="s">
        <v>62</v>
      </c>
      <c r="F42" s="15"/>
    </row>
    <row r="43" spans="1:10" ht="63">
      <c r="A43" s="83"/>
      <c r="B43" s="101"/>
      <c r="C43" s="84" t="s">
        <v>63</v>
      </c>
      <c r="D43" s="84" t="s">
        <v>64</v>
      </c>
      <c r="E43" s="104"/>
      <c r="F43" s="15"/>
    </row>
    <row r="44" spans="1:10">
      <c r="A44" s="85" t="s">
        <v>65</v>
      </c>
      <c r="B44" s="86">
        <f>3672596+1542797+201805</f>
        <v>5417198</v>
      </c>
      <c r="C44" s="86">
        <f>3752189+1665008</f>
        <v>5417197</v>
      </c>
      <c r="D44" s="86"/>
      <c r="E44" s="87">
        <f>C44*B6/100</f>
        <v>5417197</v>
      </c>
      <c r="F44" s="16"/>
    </row>
    <row r="45" spans="1:10">
      <c r="A45" s="85" t="s">
        <v>66</v>
      </c>
      <c r="B45" s="86">
        <f>362824+630978</f>
        <v>993802</v>
      </c>
      <c r="C45" s="86">
        <f>362858+629235</f>
        <v>992093</v>
      </c>
      <c r="D45" s="86"/>
      <c r="E45" s="87">
        <f>C45*B6/100</f>
        <v>992093</v>
      </c>
      <c r="F45" s="16"/>
    </row>
    <row r="46" spans="1:10" ht="16.5" thickBot="1">
      <c r="A46" s="88" t="s">
        <v>67</v>
      </c>
      <c r="B46" s="89">
        <v>526536</v>
      </c>
      <c r="C46" s="89">
        <f>448602+75481</f>
        <v>524083</v>
      </c>
      <c r="D46" s="89">
        <f>2124+333</f>
        <v>2457</v>
      </c>
      <c r="E46" s="87">
        <f>C46*B6/100</f>
        <v>524083</v>
      </c>
      <c r="F46" s="16"/>
    </row>
    <row r="47" spans="1:10" ht="16.5" thickBot="1">
      <c r="A47" s="90" t="s">
        <v>68</v>
      </c>
      <c r="B47" s="91">
        <f>SUM(B44:B46)</f>
        <v>6937536</v>
      </c>
      <c r="C47" s="92">
        <f>SUM(C44:C46)</f>
        <v>6933373</v>
      </c>
      <c r="D47" s="92">
        <f>SUM(D44:D46)</f>
        <v>2457</v>
      </c>
      <c r="E47" s="93">
        <f>SUM(E44:E46)</f>
        <v>6933373</v>
      </c>
      <c r="F47" s="16"/>
    </row>
    <row r="48" spans="1:10">
      <c r="A48" s="32" t="s">
        <v>17</v>
      </c>
      <c r="B48" s="23"/>
      <c r="C48" s="23"/>
      <c r="E48" s="24"/>
      <c r="F48" s="32"/>
    </row>
    <row r="49" spans="2:6">
      <c r="B49" s="23"/>
      <c r="C49" s="23"/>
      <c r="E49" s="75"/>
      <c r="F49" s="32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2017-02-15T10:40:59Z</cp:lastPrinted>
  <dcterms:created xsi:type="dcterms:W3CDTF">2016-04-22T06:39:22Z</dcterms:created>
  <dcterms:modified xsi:type="dcterms:W3CDTF">2017-03-20T04:34:02Z</dcterms:modified>
</cp:coreProperties>
</file>