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5" windowWidth="17400" windowHeight="10110"/>
  </bookViews>
  <sheets>
    <sheet name="Лист1" sheetId="1" r:id="rId1"/>
    <sheet name="Лист3" sheetId="3" r:id="rId2"/>
  </sheets>
  <calcPr calcId="125725"/>
</workbook>
</file>

<file path=xl/calcChain.xml><?xml version="1.0" encoding="utf-8"?>
<calcChain xmlns="http://schemas.openxmlformats.org/spreadsheetml/2006/main">
  <c r="E14" i="1"/>
  <c r="E45"/>
  <c r="C45"/>
  <c r="B45"/>
  <c r="C46"/>
  <c r="E46" s="1"/>
  <c r="B46"/>
  <c r="D47"/>
  <c r="D48" s="1"/>
  <c r="C47"/>
  <c r="B47"/>
  <c r="D11"/>
  <c r="D14"/>
  <c r="E34"/>
  <c r="E33"/>
  <c r="E23"/>
  <c r="D18"/>
  <c r="E35"/>
  <c r="E29"/>
  <c r="E17"/>
  <c r="E16"/>
  <c r="D13"/>
  <c r="D9" s="1"/>
  <c r="D15"/>
  <c r="E12"/>
  <c r="D10"/>
  <c r="E8"/>
  <c r="B5"/>
  <c r="E47" l="1"/>
  <c r="E48" s="1"/>
  <c r="E19"/>
  <c r="D19" s="1"/>
  <c r="C48"/>
  <c r="B48"/>
  <c r="E39"/>
  <c r="D36" l="1"/>
  <c r="E9"/>
  <c r="E36" s="1"/>
  <c r="E40" l="1"/>
</calcChain>
</file>

<file path=xl/sharedStrings.xml><?xml version="1.0" encoding="utf-8"?>
<sst xmlns="http://schemas.openxmlformats.org/spreadsheetml/2006/main" count="113" uniqueCount="72">
  <si>
    <t>Площадь дома на 01/01/2016 г, м2</t>
  </si>
  <si>
    <t>Тариф на 1 кв.м., руб</t>
  </si>
  <si>
    <t>% оплаты собственниками</t>
  </si>
  <si>
    <t>Наименование работ по содержанию общего имущества</t>
  </si>
  <si>
    <t>1.Работы по надлежащему содержанию несущих и ненесущих конструкций</t>
  </si>
  <si>
    <t>2.Работы,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доме, в т.ч.</t>
  </si>
  <si>
    <t xml:space="preserve">*содержание систем вентиляции и дымоудаления </t>
  </si>
  <si>
    <t>*содержание систем внутридомового газового оборудования</t>
  </si>
  <si>
    <t xml:space="preserve">*обслуживание домовых приборов учета </t>
  </si>
  <si>
    <t>*работы по надлежащему содержанию и ремонту лифтов</t>
  </si>
  <si>
    <t xml:space="preserve">3.Работы по содержанию помещений, входящих в состав общего имущества в многоквартирном доме, по содержанию земельного участка и по содержанию придомовой территории. </t>
  </si>
  <si>
    <t>4.Работы по обеспечению вывоза твердых бытовых отходов</t>
  </si>
  <si>
    <t xml:space="preserve">5.Работы по обеспечению вывоза ТКО силами ООО УК "Атал".    
</t>
  </si>
  <si>
    <t xml:space="preserve">6.Обеспечение устранения аварий в соответствии с установленными предельными сроками на внутридомовых инженерных системах в многоквартирном доме. </t>
  </si>
  <si>
    <t>итого расходы</t>
  </si>
  <si>
    <t>Оплачено собственниками</t>
  </si>
  <si>
    <t>Администрация ООО УК "Атал"</t>
  </si>
  <si>
    <t>Отчет о выполнении договора управления по содержанию общего имущества дома.</t>
  </si>
  <si>
    <t>Остаток средств на 01/01/2016 г (+ есть средства, -задолженность)</t>
  </si>
  <si>
    <t>Период</t>
  </si>
  <si>
    <t>ежедневно</t>
  </si>
  <si>
    <t>Поступило прочих доходов от размещения оборудования</t>
  </si>
  <si>
    <t>Чебоксары, ул. Лебедева, д.3</t>
  </si>
  <si>
    <t>февраль</t>
  </si>
  <si>
    <t>ремонт теплоузлов</t>
  </si>
  <si>
    <t>план</t>
  </si>
  <si>
    <t>факт</t>
  </si>
  <si>
    <t>косметич.ремонт под.1,8</t>
  </si>
  <si>
    <t>установка сетки над вентшахтой</t>
  </si>
  <si>
    <t>окраска МАФ</t>
  </si>
  <si>
    <t>май</t>
  </si>
  <si>
    <t>установка информстендов в подъезде</t>
  </si>
  <si>
    <t>окраска каркаса контейнерной площадки</t>
  </si>
  <si>
    <t>июнь</t>
  </si>
  <si>
    <t>Остаток средств на конец периода (+ есть средства, -задолженность)</t>
  </si>
  <si>
    <t>июль</t>
  </si>
  <si>
    <t>замена перекрывающих узлов на стояках отопления</t>
  </si>
  <si>
    <t>август</t>
  </si>
  <si>
    <t>установка ковровыбивалок 2 шт</t>
  </si>
  <si>
    <t>ремонт мягкой кровли, кв,153</t>
  </si>
  <si>
    <t>ремонт мягкой кровли балконных козырьков,кв.68,20</t>
  </si>
  <si>
    <t>август,сент</t>
  </si>
  <si>
    <t>ремонт и восстановление МПШ, кв.102,271,98,393,20</t>
  </si>
  <si>
    <t>сентябрь</t>
  </si>
  <si>
    <t>октябрь</t>
  </si>
  <si>
    <t>техобследование лифтов, п.3-5</t>
  </si>
  <si>
    <t>установка скамеек,1 шт</t>
  </si>
  <si>
    <t>единица измерения работы и услуги</t>
  </si>
  <si>
    <t>Цена выполненной работы и услуги в руб.</t>
  </si>
  <si>
    <t>2016 г</t>
  </si>
  <si>
    <t>Кол-во месяцев</t>
  </si>
  <si>
    <t>Начислено за данный период по статье "содержание помещения",руб</t>
  </si>
  <si>
    <t>Стоимость выполн.работы /услуги на 1 кв.м.</t>
  </si>
  <si>
    <t>руб.</t>
  </si>
  <si>
    <t>7.Техинвентаризация</t>
  </si>
  <si>
    <t>8.Работы по ремонту общедомового имущества всего, в т.ч.</t>
  </si>
  <si>
    <t>ремонт кранов ХВС кв. 158а и трассы ГВС</t>
  </si>
  <si>
    <t>декабрь</t>
  </si>
  <si>
    <t>замена стояка канализации кв 21,50а</t>
  </si>
  <si>
    <t>нояб, декаб</t>
  </si>
  <si>
    <t>Отчет по предоставлению коммунальных услуг по жилым помещениям за 2016 г</t>
  </si>
  <si>
    <t>Ресурсоснабжающая организация (РСО)</t>
  </si>
  <si>
    <t>Предоставлено РСО коммунальных услуг</t>
  </si>
  <si>
    <t>Всего начислено Атал</t>
  </si>
  <si>
    <t>Всего оплачено собственниками коммун.услуг</t>
  </si>
  <si>
    <t>жилым помещениям</t>
  </si>
  <si>
    <t>прочие потребит и производ.нужды</t>
  </si>
  <si>
    <t>ООО "Коммун. технол(теплоэнергия и ГВС),руб</t>
  </si>
  <si>
    <t>ОАО "Водоканал" (ХВС и водоотведение), руб</t>
  </si>
  <si>
    <t>Энергосбытовая компания (электроэнергия), квт</t>
  </si>
  <si>
    <t>ИТОГО</t>
  </si>
  <si>
    <t>Получено средств от применения повышающего коэффициента к квартирам без ИПУ</t>
  </si>
</sst>
</file>

<file path=xl/styles.xml><?xml version="1.0" encoding="utf-8"?>
<styleSheet xmlns="http://schemas.openxmlformats.org/spreadsheetml/2006/main">
  <numFmts count="1">
    <numFmt numFmtId="43" formatCode="_-* #,##0.00_р_._-;\-* #,##0.00_р_._-;_-* &quot;-&quot;??_р_._-;_-@_-"/>
  </numFmts>
  <fonts count="1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3"/>
      <color theme="1"/>
      <name val="Times New Roman"/>
      <family val="1"/>
      <charset val="204"/>
    </font>
    <font>
      <sz val="13"/>
      <color theme="1"/>
      <name val="Calibri"/>
      <family val="2"/>
      <charset val="204"/>
      <scheme val="minor"/>
    </font>
    <font>
      <b/>
      <sz val="13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i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b/>
      <i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8">
    <xf numFmtId="0" fontId="0" fillId="0" borderId="0" xfId="0"/>
    <xf numFmtId="0" fontId="0" fillId="0" borderId="0" xfId="0"/>
    <xf numFmtId="0" fontId="2" fillId="0" borderId="0" xfId="0" applyFont="1" applyAlignment="1">
      <alignment horizontal="center" vertical="top"/>
    </xf>
    <xf numFmtId="0" fontId="2" fillId="0" borderId="0" xfId="0" applyFont="1"/>
    <xf numFmtId="0" fontId="4" fillId="0" borderId="0" xfId="0" applyFont="1" applyFill="1"/>
    <xf numFmtId="0" fontId="4" fillId="0" borderId="0" xfId="0" applyFont="1"/>
    <xf numFmtId="0" fontId="5" fillId="0" borderId="0" xfId="0" applyFont="1" applyFill="1" applyAlignment="1">
      <alignment horizontal="center" vertical="top"/>
    </xf>
    <xf numFmtId="0" fontId="5" fillId="0" borderId="0" xfId="0" applyFont="1" applyAlignment="1">
      <alignment horizontal="center" vertical="top"/>
    </xf>
    <xf numFmtId="0" fontId="5" fillId="0" borderId="0" xfId="0" applyFont="1" applyFill="1"/>
    <xf numFmtId="0" fontId="5" fillId="0" borderId="0" xfId="0" applyFont="1"/>
    <xf numFmtId="1" fontId="3" fillId="0" borderId="0" xfId="0" applyNumberFormat="1" applyFont="1" applyFill="1"/>
    <xf numFmtId="0" fontId="6" fillId="0" borderId="0" xfId="0" applyFont="1" applyFill="1" applyAlignment="1">
      <alignment horizontal="left" wrapText="1"/>
    </xf>
    <xf numFmtId="0" fontId="7" fillId="0" borderId="0" xfId="0" applyFont="1" applyFill="1" applyAlignment="1">
      <alignment horizontal="center" wrapText="1"/>
    </xf>
    <xf numFmtId="0" fontId="8" fillId="0" borderId="0" xfId="0" applyFont="1" applyFill="1" applyAlignment="1">
      <alignment wrapText="1"/>
    </xf>
    <xf numFmtId="0" fontId="6" fillId="0" borderId="0" xfId="0" applyFont="1" applyFill="1" applyAlignment="1">
      <alignment wrapText="1"/>
    </xf>
    <xf numFmtId="0" fontId="7" fillId="0" borderId="0" xfId="0" applyFont="1" applyFill="1" applyAlignment="1">
      <alignment vertical="top" wrapText="1"/>
    </xf>
    <xf numFmtId="1" fontId="7" fillId="0" borderId="0" xfId="0" applyNumberFormat="1" applyFont="1" applyFill="1" applyAlignment="1">
      <alignment wrapText="1"/>
    </xf>
    <xf numFmtId="0" fontId="6" fillId="0" borderId="6" xfId="0" applyFont="1" applyFill="1" applyBorder="1" applyAlignment="1">
      <alignment horizontal="center" vertical="top" wrapText="1"/>
    </xf>
    <xf numFmtId="0" fontId="6" fillId="0" borderId="8" xfId="0" applyFont="1" applyFill="1" applyBorder="1" applyAlignment="1">
      <alignment horizontal="center" vertical="top" wrapText="1"/>
    </xf>
    <xf numFmtId="0" fontId="6" fillId="0" borderId="16" xfId="0" applyFont="1" applyFill="1" applyBorder="1" applyAlignment="1">
      <alignment horizontal="center" vertical="top" wrapText="1"/>
    </xf>
    <xf numFmtId="0" fontId="6" fillId="0" borderId="7" xfId="0" applyFont="1" applyFill="1" applyBorder="1" applyAlignment="1">
      <alignment horizontal="center" vertical="top" wrapText="1"/>
    </xf>
    <xf numFmtId="0" fontId="6" fillId="0" borderId="0" xfId="0" applyFont="1" applyFill="1" applyAlignment="1">
      <alignment horizontal="center" vertical="top" wrapText="1"/>
    </xf>
    <xf numFmtId="0" fontId="7" fillId="0" borderId="2" xfId="0" applyFont="1" applyFill="1" applyBorder="1" applyAlignment="1">
      <alignment vertical="top" wrapText="1"/>
    </xf>
    <xf numFmtId="0" fontId="7" fillId="0" borderId="3" xfId="0" applyFont="1" applyFill="1" applyBorder="1" applyAlignment="1">
      <alignment vertical="top" wrapText="1"/>
    </xf>
    <xf numFmtId="0" fontId="7" fillId="0" borderId="17" xfId="0" applyFont="1" applyFill="1" applyBorder="1" applyAlignment="1">
      <alignment horizontal="center" vertical="top" wrapText="1"/>
    </xf>
    <xf numFmtId="2" fontId="7" fillId="0" borderId="1" xfId="0" applyNumberFormat="1" applyFont="1" applyFill="1" applyBorder="1" applyAlignment="1">
      <alignment vertical="top" wrapText="1"/>
    </xf>
    <xf numFmtId="1" fontId="7" fillId="0" borderId="3" xfId="0" applyNumberFormat="1" applyFont="1" applyFill="1" applyBorder="1" applyAlignment="1">
      <alignment vertical="top" wrapText="1"/>
    </xf>
    <xf numFmtId="0" fontId="9" fillId="0" borderId="2" xfId="0" applyFont="1" applyFill="1" applyBorder="1" applyAlignment="1">
      <alignment vertical="top" wrapText="1"/>
    </xf>
    <xf numFmtId="0" fontId="7" fillId="0" borderId="10" xfId="0" applyFont="1" applyFill="1" applyBorder="1" applyAlignment="1">
      <alignment vertical="top" wrapText="1"/>
    </xf>
    <xf numFmtId="0" fontId="7" fillId="0" borderId="11" xfId="0" applyFont="1" applyFill="1" applyBorder="1" applyAlignment="1">
      <alignment vertical="top" wrapText="1"/>
    </xf>
    <xf numFmtId="0" fontId="10" fillId="0" borderId="6" xfId="0" applyFont="1" applyFill="1" applyBorder="1" applyAlignment="1">
      <alignment vertical="top" wrapText="1"/>
    </xf>
    <xf numFmtId="0" fontId="7" fillId="0" borderId="8" xfId="0" applyFont="1" applyFill="1" applyBorder="1" applyAlignment="1">
      <alignment vertical="top" wrapText="1"/>
    </xf>
    <xf numFmtId="0" fontId="7" fillId="0" borderId="16" xfId="0" applyFont="1" applyFill="1" applyBorder="1" applyAlignment="1">
      <alignment vertical="top" wrapText="1"/>
    </xf>
    <xf numFmtId="2" fontId="6" fillId="0" borderId="7" xfId="0" applyNumberFormat="1" applyFont="1" applyFill="1" applyBorder="1" applyAlignment="1">
      <alignment vertical="top" wrapText="1"/>
    </xf>
    <xf numFmtId="0" fontId="6" fillId="0" borderId="2" xfId="0" applyFont="1" applyFill="1" applyBorder="1" applyAlignment="1">
      <alignment vertical="top" wrapText="1"/>
    </xf>
    <xf numFmtId="0" fontId="7" fillId="0" borderId="17" xfId="0" applyFont="1" applyFill="1" applyBorder="1" applyAlignment="1">
      <alignment vertical="top" wrapText="1"/>
    </xf>
    <xf numFmtId="2" fontId="6" fillId="0" borderId="1" xfId="0" applyNumberFormat="1" applyFont="1" applyFill="1" applyBorder="1" applyAlignment="1">
      <alignment horizontal="center" vertical="top" wrapText="1"/>
    </xf>
    <xf numFmtId="1" fontId="6" fillId="0" borderId="3" xfId="0" applyNumberFormat="1" applyFont="1" applyFill="1" applyBorder="1" applyAlignment="1">
      <alignment horizontal="center" vertical="top" wrapText="1"/>
    </xf>
    <xf numFmtId="1" fontId="7" fillId="0" borderId="1" xfId="0" applyNumberFormat="1" applyFont="1" applyFill="1" applyBorder="1" applyAlignment="1">
      <alignment vertical="top" wrapText="1"/>
    </xf>
    <xf numFmtId="1" fontId="6" fillId="0" borderId="3" xfId="0" applyNumberFormat="1" applyFont="1" applyFill="1" applyBorder="1" applyAlignment="1">
      <alignment vertical="top" wrapText="1"/>
    </xf>
    <xf numFmtId="0" fontId="11" fillId="0" borderId="0" xfId="0" applyFont="1" applyFill="1" applyAlignment="1">
      <alignment wrapText="1"/>
    </xf>
    <xf numFmtId="0" fontId="6" fillId="0" borderId="2" xfId="0" applyFont="1" applyFill="1" applyBorder="1" applyAlignment="1">
      <alignment horizontal="left" vertical="top" wrapText="1"/>
    </xf>
    <xf numFmtId="0" fontId="6" fillId="0" borderId="10" xfId="0" applyFont="1" applyFill="1" applyBorder="1" applyAlignment="1">
      <alignment horizontal="left" vertical="top" wrapText="1"/>
    </xf>
    <xf numFmtId="0" fontId="7" fillId="0" borderId="12" xfId="0" applyFont="1" applyFill="1" applyBorder="1" applyAlignment="1">
      <alignment vertical="top" wrapText="1"/>
    </xf>
    <xf numFmtId="1" fontId="7" fillId="0" borderId="11" xfId="0" applyNumberFormat="1" applyFont="1" applyFill="1" applyBorder="1" applyAlignment="1">
      <alignment vertical="top" wrapText="1"/>
    </xf>
    <xf numFmtId="1" fontId="6" fillId="0" borderId="12" xfId="0" applyNumberFormat="1" applyFont="1" applyFill="1" applyBorder="1" applyAlignment="1">
      <alignment vertical="top" wrapText="1"/>
    </xf>
    <xf numFmtId="0" fontId="6" fillId="0" borderId="10" xfId="0" applyFont="1" applyFill="1" applyBorder="1" applyAlignment="1">
      <alignment vertical="top" wrapText="1"/>
    </xf>
    <xf numFmtId="0" fontId="6" fillId="0" borderId="9" xfId="0" applyFont="1" applyFill="1" applyBorder="1" applyAlignment="1">
      <alignment vertical="top" wrapText="1"/>
    </xf>
    <xf numFmtId="0" fontId="7" fillId="0" borderId="5" xfId="0" applyFont="1" applyFill="1" applyBorder="1" applyAlignment="1">
      <alignment vertical="top" wrapText="1"/>
    </xf>
    <xf numFmtId="1" fontId="7" fillId="0" borderId="4" xfId="0" applyNumberFormat="1" applyFont="1" applyFill="1" applyBorder="1" applyAlignment="1">
      <alignment vertical="top" wrapText="1"/>
    </xf>
    <xf numFmtId="1" fontId="6" fillId="0" borderId="5" xfId="0" applyNumberFormat="1" applyFont="1" applyFill="1" applyBorder="1" applyAlignment="1">
      <alignment vertical="top" wrapText="1"/>
    </xf>
    <xf numFmtId="0" fontId="6" fillId="0" borderId="13" xfId="0" applyFont="1" applyFill="1" applyBorder="1" applyAlignment="1">
      <alignment vertical="top" wrapText="1"/>
    </xf>
    <xf numFmtId="1" fontId="6" fillId="0" borderId="15" xfId="0" applyNumberFormat="1" applyFont="1" applyFill="1" applyBorder="1" applyAlignment="1">
      <alignment vertical="top" wrapText="1"/>
    </xf>
    <xf numFmtId="1" fontId="6" fillId="0" borderId="19" xfId="0" applyNumberFormat="1" applyFont="1" applyFill="1" applyBorder="1" applyAlignment="1">
      <alignment vertical="top" wrapText="1"/>
    </xf>
    <xf numFmtId="2" fontId="6" fillId="0" borderId="14" xfId="0" applyNumberFormat="1" applyFont="1" applyFill="1" applyBorder="1" applyAlignment="1">
      <alignment vertical="top" wrapText="1"/>
    </xf>
    <xf numFmtId="0" fontId="9" fillId="0" borderId="0" xfId="0" applyFont="1" applyFill="1" applyAlignment="1">
      <alignment wrapText="1"/>
    </xf>
    <xf numFmtId="0" fontId="9" fillId="0" borderId="6" xfId="0" applyFont="1" applyFill="1" applyBorder="1" applyAlignment="1">
      <alignment wrapText="1"/>
    </xf>
    <xf numFmtId="0" fontId="9" fillId="0" borderId="8" xfId="0" applyFont="1" applyFill="1" applyBorder="1" applyAlignment="1">
      <alignment vertical="top" wrapText="1"/>
    </xf>
    <xf numFmtId="0" fontId="7" fillId="0" borderId="16" xfId="0" applyFont="1" applyFill="1" applyBorder="1" applyAlignment="1">
      <alignment horizontal="center" vertical="top" wrapText="1"/>
    </xf>
    <xf numFmtId="2" fontId="9" fillId="0" borderId="7" xfId="0" applyNumberFormat="1" applyFont="1" applyFill="1" applyBorder="1" applyAlignment="1">
      <alignment vertical="top" wrapText="1"/>
    </xf>
    <xf numFmtId="0" fontId="9" fillId="0" borderId="2" xfId="0" applyFont="1" applyFill="1" applyBorder="1" applyAlignment="1">
      <alignment wrapText="1"/>
    </xf>
    <xf numFmtId="0" fontId="9" fillId="0" borderId="3" xfId="0" applyFont="1" applyFill="1" applyBorder="1" applyAlignment="1">
      <alignment vertical="top" wrapText="1"/>
    </xf>
    <xf numFmtId="2" fontId="9" fillId="0" borderId="1" xfId="0" applyNumberFormat="1" applyFont="1" applyFill="1" applyBorder="1" applyAlignment="1">
      <alignment vertical="top" wrapText="1"/>
    </xf>
    <xf numFmtId="1" fontId="9" fillId="0" borderId="3" xfId="1" applyNumberFormat="1" applyFont="1" applyFill="1" applyBorder="1" applyAlignment="1">
      <alignment vertical="top" wrapText="1"/>
    </xf>
    <xf numFmtId="0" fontId="12" fillId="0" borderId="9" xfId="0" applyFont="1" applyFill="1" applyBorder="1" applyAlignment="1">
      <alignment wrapText="1"/>
    </xf>
    <xf numFmtId="0" fontId="12" fillId="0" borderId="5" xfId="0" applyFont="1" applyFill="1" applyBorder="1" applyAlignment="1">
      <alignment vertical="top" wrapText="1"/>
    </xf>
    <xf numFmtId="0" fontId="7" fillId="0" borderId="18" xfId="0" applyFont="1" applyFill="1" applyBorder="1" applyAlignment="1">
      <alignment horizontal="center" vertical="top" wrapText="1"/>
    </xf>
    <xf numFmtId="2" fontId="12" fillId="0" borderId="4" xfId="0" applyNumberFormat="1" applyFont="1" applyFill="1" applyBorder="1" applyAlignment="1">
      <alignment vertical="top" wrapText="1"/>
    </xf>
    <xf numFmtId="1" fontId="12" fillId="0" borderId="5" xfId="1" applyNumberFormat="1" applyFont="1" applyFill="1" applyBorder="1" applyAlignment="1">
      <alignment vertical="top" wrapText="1"/>
    </xf>
    <xf numFmtId="0" fontId="12" fillId="0" borderId="0" xfId="0" applyFont="1" applyFill="1" applyAlignment="1">
      <alignment wrapText="1"/>
    </xf>
    <xf numFmtId="0" fontId="7" fillId="0" borderId="0" xfId="0" applyFont="1" applyFill="1" applyBorder="1" applyAlignment="1">
      <alignment vertical="top" wrapText="1"/>
    </xf>
    <xf numFmtId="0" fontId="7" fillId="0" borderId="0" xfId="0" applyFont="1" applyFill="1"/>
    <xf numFmtId="1" fontId="7" fillId="0" borderId="0" xfId="0" applyNumberFormat="1" applyFont="1" applyFill="1"/>
    <xf numFmtId="0" fontId="7" fillId="0" borderId="0" xfId="0" applyFont="1" applyFill="1" applyAlignment="1">
      <alignment wrapText="1"/>
    </xf>
    <xf numFmtId="1" fontId="6" fillId="0" borderId="0" xfId="0" applyNumberFormat="1" applyFont="1" applyFill="1" applyAlignment="1">
      <alignment wrapText="1"/>
    </xf>
    <xf numFmtId="1" fontId="7" fillId="0" borderId="12" xfId="0" applyNumberFormat="1" applyFont="1" applyFill="1" applyBorder="1" applyAlignment="1">
      <alignment vertical="top" wrapText="1"/>
    </xf>
    <xf numFmtId="1" fontId="6" fillId="0" borderId="8" xfId="0" applyNumberFormat="1" applyFont="1" applyFill="1" applyBorder="1" applyAlignment="1">
      <alignment vertical="top" wrapText="1"/>
    </xf>
    <xf numFmtId="1" fontId="9" fillId="0" borderId="8" xfId="1" applyNumberFormat="1" applyFont="1" applyFill="1" applyBorder="1" applyAlignment="1">
      <alignment vertical="top" wrapText="1"/>
    </xf>
    <xf numFmtId="0" fontId="6" fillId="0" borderId="0" xfId="0" applyNumberFormat="1" applyFont="1" applyFill="1" applyBorder="1" applyAlignment="1">
      <alignment vertical="top"/>
    </xf>
    <xf numFmtId="0" fontId="7" fillId="0" borderId="0" xfId="0" applyFont="1" applyFill="1" applyBorder="1" applyAlignment="1"/>
    <xf numFmtId="0" fontId="7" fillId="0" borderId="6" xfId="0" applyNumberFormat="1" applyFont="1" applyFill="1" applyBorder="1" applyAlignment="1">
      <alignment horizontal="center" vertical="top" wrapText="1"/>
    </xf>
    <xf numFmtId="0" fontId="8" fillId="0" borderId="2" xfId="0" applyFont="1" applyFill="1" applyBorder="1" applyAlignment="1">
      <alignment wrapText="1"/>
    </xf>
    <xf numFmtId="0" fontId="7" fillId="0" borderId="1" xfId="0" applyNumberFormat="1" applyFont="1" applyFill="1" applyBorder="1" applyAlignment="1">
      <alignment horizontal="center" vertical="top" wrapText="1"/>
    </xf>
    <xf numFmtId="0" fontId="7" fillId="0" borderId="2" xfId="0" applyNumberFormat="1" applyFont="1" applyFill="1" applyBorder="1" applyAlignment="1">
      <alignment vertical="top" wrapText="1"/>
    </xf>
    <xf numFmtId="1" fontId="7" fillId="0" borderId="1" xfId="1" applyNumberFormat="1" applyFont="1" applyFill="1" applyBorder="1" applyAlignment="1">
      <alignment vertical="top"/>
    </xf>
    <xf numFmtId="1" fontId="7" fillId="0" borderId="3" xfId="0" applyNumberFormat="1" applyFont="1" applyFill="1" applyBorder="1"/>
    <xf numFmtId="0" fontId="7" fillId="0" borderId="10" xfId="0" applyNumberFormat="1" applyFont="1" applyFill="1" applyBorder="1" applyAlignment="1">
      <alignment vertical="top" wrapText="1"/>
    </xf>
    <xf numFmtId="1" fontId="7" fillId="0" borderId="11" xfId="1" applyNumberFormat="1" applyFont="1" applyFill="1" applyBorder="1" applyAlignment="1">
      <alignment vertical="top"/>
    </xf>
    <xf numFmtId="0" fontId="6" fillId="0" borderId="13" xfId="0" applyFont="1" applyFill="1" applyBorder="1" applyAlignment="1">
      <alignment wrapText="1"/>
    </xf>
    <xf numFmtId="1" fontId="6" fillId="0" borderId="14" xfId="0" applyNumberFormat="1" applyFont="1" applyFill="1" applyBorder="1" applyAlignment="1">
      <alignment vertical="top"/>
    </xf>
    <xf numFmtId="1" fontId="6" fillId="0" borderId="14" xfId="0" applyNumberFormat="1" applyFont="1" applyFill="1" applyBorder="1"/>
    <xf numFmtId="1" fontId="6" fillId="0" borderId="15" xfId="0" applyNumberFormat="1" applyFont="1" applyFill="1" applyBorder="1"/>
    <xf numFmtId="1" fontId="6" fillId="0" borderId="14" xfId="0" applyNumberFormat="1" applyFont="1" applyFill="1" applyBorder="1" applyAlignment="1">
      <alignment vertical="top" wrapText="1"/>
    </xf>
    <xf numFmtId="2" fontId="7" fillId="0" borderId="11" xfId="0" applyNumberFormat="1" applyFont="1" applyFill="1" applyBorder="1" applyAlignment="1">
      <alignment vertical="top" wrapText="1"/>
    </xf>
    <xf numFmtId="1" fontId="9" fillId="0" borderId="0" xfId="0" applyNumberFormat="1" applyFont="1" applyFill="1" applyAlignment="1">
      <alignment wrapText="1"/>
    </xf>
    <xf numFmtId="0" fontId="12" fillId="0" borderId="3" xfId="0" applyFont="1" applyFill="1" applyBorder="1" applyAlignment="1">
      <alignment vertical="top" wrapText="1"/>
    </xf>
    <xf numFmtId="0" fontId="9" fillId="0" borderId="0" xfId="0" applyFont="1" applyFill="1" applyBorder="1" applyAlignment="1">
      <alignment wrapText="1"/>
    </xf>
    <xf numFmtId="0" fontId="7" fillId="0" borderId="0" xfId="0" applyFont="1" applyFill="1" applyBorder="1" applyAlignment="1">
      <alignment wrapText="1"/>
    </xf>
    <xf numFmtId="0" fontId="7" fillId="0" borderId="0" xfId="0" applyFont="1" applyBorder="1"/>
    <xf numFmtId="0" fontId="0" fillId="0" borderId="0" xfId="0" applyBorder="1"/>
    <xf numFmtId="0" fontId="7" fillId="0" borderId="7" xfId="0" applyNumberFormat="1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vertical="top"/>
    </xf>
    <xf numFmtId="0" fontId="7" fillId="0" borderId="7" xfId="0" applyFont="1" applyFill="1" applyBorder="1" applyAlignment="1">
      <alignment horizontal="center" vertical="top" wrapText="1"/>
    </xf>
    <xf numFmtId="0" fontId="7" fillId="0" borderId="8" xfId="0" applyNumberFormat="1" applyFont="1" applyFill="1" applyBorder="1" applyAlignment="1">
      <alignment horizontal="center" vertical="top" wrapText="1"/>
    </xf>
    <xf numFmtId="0" fontId="7" fillId="0" borderId="3" xfId="0" applyFont="1" applyFill="1" applyBorder="1" applyAlignment="1"/>
    <xf numFmtId="0" fontId="9" fillId="0" borderId="20" xfId="0" applyFont="1" applyFill="1" applyBorder="1" applyAlignment="1">
      <alignment wrapText="1"/>
    </xf>
    <xf numFmtId="0" fontId="0" fillId="0" borderId="21" xfId="0" applyBorder="1" applyAlignment="1">
      <alignment wrapText="1"/>
    </xf>
    <xf numFmtId="0" fontId="0" fillId="0" borderId="22" xfId="0" applyBorder="1" applyAlignment="1">
      <alignment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E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9"/>
  <sheetViews>
    <sheetView tabSelected="1" topLeftCell="A28" workbookViewId="0">
      <selection sqref="A1:E49"/>
    </sheetView>
  </sheetViews>
  <sheetFormatPr defaultRowHeight="17.25"/>
  <cols>
    <col min="1" max="1" width="71" style="73" customWidth="1"/>
    <col min="2" max="3" width="13.140625" style="73" customWidth="1"/>
    <col min="4" max="4" width="13.5703125" style="73" customWidth="1"/>
    <col min="5" max="5" width="14.7109375" style="15" customWidth="1"/>
    <col min="6" max="6" width="9.85546875" style="13" bestFit="1" customWidth="1"/>
    <col min="7" max="8" width="9.140625" style="5"/>
  </cols>
  <sheetData>
    <row r="1" spans="1:8" ht="32.25">
      <c r="A1" s="11" t="s">
        <v>17</v>
      </c>
      <c r="C1" s="73" t="s">
        <v>49</v>
      </c>
      <c r="D1" s="12" t="s">
        <v>50</v>
      </c>
      <c r="E1" s="12">
        <v>12</v>
      </c>
    </row>
    <row r="2" spans="1:8">
      <c r="A2" s="14" t="s">
        <v>22</v>
      </c>
      <c r="D2" s="15"/>
    </row>
    <row r="3" spans="1:8">
      <c r="A3" s="73" t="s">
        <v>0</v>
      </c>
      <c r="B3" s="73">
        <v>15292.6</v>
      </c>
    </row>
    <row r="4" spans="1:8">
      <c r="A4" s="73" t="s">
        <v>1</v>
      </c>
      <c r="B4" s="73">
        <v>16.399999999999999</v>
      </c>
      <c r="D4" s="15"/>
    </row>
    <row r="5" spans="1:8">
      <c r="A5" s="73" t="s">
        <v>51</v>
      </c>
      <c r="B5" s="74">
        <f>B3*B4*E1</f>
        <v>3009583.6799999997</v>
      </c>
      <c r="C5" s="16"/>
      <c r="D5" s="16"/>
    </row>
    <row r="6" spans="1:8" ht="18" thickBot="1">
      <c r="A6" s="73" t="s">
        <v>2</v>
      </c>
      <c r="B6" s="73">
        <v>98.62</v>
      </c>
    </row>
    <row r="7" spans="1:8" s="2" customFormat="1" ht="63">
      <c r="A7" s="17" t="s">
        <v>3</v>
      </c>
      <c r="B7" s="18" t="s">
        <v>19</v>
      </c>
      <c r="C7" s="19" t="s">
        <v>47</v>
      </c>
      <c r="D7" s="20" t="s">
        <v>52</v>
      </c>
      <c r="E7" s="18" t="s">
        <v>48</v>
      </c>
      <c r="F7" s="21"/>
      <c r="G7" s="6"/>
      <c r="H7" s="7"/>
    </row>
    <row r="8" spans="1:8" ht="31.5">
      <c r="A8" s="22" t="s">
        <v>4</v>
      </c>
      <c r="B8" s="23" t="s">
        <v>20</v>
      </c>
      <c r="C8" s="24" t="s">
        <v>53</v>
      </c>
      <c r="D8" s="25">
        <v>0.87</v>
      </c>
      <c r="E8" s="26">
        <f>D8*B3*E1</f>
        <v>159654.74400000001</v>
      </c>
      <c r="G8" s="4"/>
    </row>
    <row r="9" spans="1:8" ht="47.25">
      <c r="A9" s="22" t="s">
        <v>5</v>
      </c>
      <c r="B9" s="23" t="s">
        <v>20</v>
      </c>
      <c r="C9" s="24" t="s">
        <v>53</v>
      </c>
      <c r="D9" s="25">
        <f>4.35+D10+D11+D12+D13</f>
        <v>6.4257359332836357</v>
      </c>
      <c r="E9" s="26">
        <f>D9*E1*B3</f>
        <v>1179194.5119999999</v>
      </c>
      <c r="G9" s="4"/>
    </row>
    <row r="10" spans="1:8">
      <c r="A10" s="27" t="s">
        <v>6</v>
      </c>
      <c r="B10" s="23"/>
      <c r="C10" s="24" t="s">
        <v>53</v>
      </c>
      <c r="D10" s="25">
        <f>E10/E1/B3</f>
        <v>0.16554847878494608</v>
      </c>
      <c r="E10" s="26">
        <v>30380</v>
      </c>
      <c r="G10" s="4"/>
    </row>
    <row r="11" spans="1:8">
      <c r="A11" s="27" t="s">
        <v>7</v>
      </c>
      <c r="B11" s="23"/>
      <c r="C11" s="24" t="s">
        <v>53</v>
      </c>
      <c r="D11" s="25">
        <f>E11/E1/B3</f>
        <v>3.6014150634947624E-2</v>
      </c>
      <c r="E11" s="26">
        <v>6609</v>
      </c>
      <c r="G11" s="4"/>
    </row>
    <row r="12" spans="1:8">
      <c r="A12" s="27" t="s">
        <v>8</v>
      </c>
      <c r="B12" s="23"/>
      <c r="C12" s="24" t="s">
        <v>53</v>
      </c>
      <c r="D12" s="25">
        <v>0.16</v>
      </c>
      <c r="E12" s="26">
        <f>D12*E1*B3</f>
        <v>29361.792000000001</v>
      </c>
      <c r="G12" s="4"/>
    </row>
    <row r="13" spans="1:8">
      <c r="A13" s="27" t="s">
        <v>9</v>
      </c>
      <c r="B13" s="23" t="s">
        <v>20</v>
      </c>
      <c r="C13" s="24" t="s">
        <v>53</v>
      </c>
      <c r="D13" s="25">
        <f>E13/B3/E1</f>
        <v>1.7141733038637421</v>
      </c>
      <c r="E13" s="26">
        <v>314570</v>
      </c>
      <c r="G13" s="4"/>
    </row>
    <row r="14" spans="1:8" ht="47.25">
      <c r="A14" s="22" t="s">
        <v>10</v>
      </c>
      <c r="B14" s="23" t="s">
        <v>20</v>
      </c>
      <c r="C14" s="24" t="s">
        <v>53</v>
      </c>
      <c r="D14" s="25">
        <f>E14/E1/B3</f>
        <v>4.0052051318938569</v>
      </c>
      <c r="E14" s="26">
        <f>24500*2.5*E1</f>
        <v>735000</v>
      </c>
      <c r="G14" s="4"/>
    </row>
    <row r="15" spans="1:8">
      <c r="A15" s="22" t="s">
        <v>11</v>
      </c>
      <c r="B15" s="23" t="s">
        <v>20</v>
      </c>
      <c r="C15" s="24" t="s">
        <v>53</v>
      </c>
      <c r="D15" s="25">
        <f>E15/E1/B3</f>
        <v>1.5384674068939661</v>
      </c>
      <c r="E15" s="26">
        <v>282326</v>
      </c>
      <c r="G15" s="4"/>
    </row>
    <row r="16" spans="1:8" ht="18.75" customHeight="1">
      <c r="A16" s="22" t="s">
        <v>12</v>
      </c>
      <c r="B16" s="23" t="s">
        <v>20</v>
      </c>
      <c r="C16" s="24" t="s">
        <v>53</v>
      </c>
      <c r="D16" s="25">
        <v>0.43</v>
      </c>
      <c r="E16" s="26">
        <f>D16*E1*B3</f>
        <v>78909.816000000006</v>
      </c>
      <c r="G16" s="4"/>
    </row>
    <row r="17" spans="1:8" ht="47.25">
      <c r="A17" s="22" t="s">
        <v>13</v>
      </c>
      <c r="B17" s="23" t="s">
        <v>20</v>
      </c>
      <c r="C17" s="24" t="s">
        <v>53</v>
      </c>
      <c r="D17" s="25">
        <v>0.44</v>
      </c>
      <c r="E17" s="26">
        <f>D17*E1*B3</f>
        <v>80744.928</v>
      </c>
      <c r="G17" s="4"/>
    </row>
    <row r="18" spans="1:8" s="1" customFormat="1" ht="18" thickBot="1">
      <c r="A18" s="28" t="s">
        <v>54</v>
      </c>
      <c r="B18" s="29" t="s">
        <v>43</v>
      </c>
      <c r="C18" s="24" t="s">
        <v>53</v>
      </c>
      <c r="D18" s="93">
        <f>E18/E1/B3</f>
        <v>7.587547789998649E-3</v>
      </c>
      <c r="E18" s="75">
        <v>1392.4</v>
      </c>
      <c r="F18" s="13"/>
      <c r="G18" s="4"/>
      <c r="H18" s="5"/>
    </row>
    <row r="19" spans="1:8" s="1" customFormat="1">
      <c r="A19" s="30" t="s">
        <v>55</v>
      </c>
      <c r="B19" s="31"/>
      <c r="C19" s="32"/>
      <c r="D19" s="33">
        <f>E19/E1/B3</f>
        <v>2.1920233206474591</v>
      </c>
      <c r="E19" s="76">
        <f>E21+E22+E23+E24+E25+E26+E27+E28+E29+E30+E31+E32+E33+E34+E35</f>
        <v>402260.83</v>
      </c>
      <c r="F19" s="13"/>
      <c r="G19" s="4"/>
      <c r="H19" s="5"/>
    </row>
    <row r="20" spans="1:8" s="1" customFormat="1">
      <c r="A20" s="34"/>
      <c r="B20" s="23"/>
      <c r="C20" s="35"/>
      <c r="D20" s="36" t="s">
        <v>25</v>
      </c>
      <c r="E20" s="37" t="s">
        <v>26</v>
      </c>
      <c r="F20" s="13"/>
      <c r="G20" s="4"/>
      <c r="H20" s="5"/>
    </row>
    <row r="21" spans="1:8" s="3" customFormat="1">
      <c r="A21" s="34" t="s">
        <v>45</v>
      </c>
      <c r="B21" s="23" t="s">
        <v>23</v>
      </c>
      <c r="C21" s="24" t="s">
        <v>53</v>
      </c>
      <c r="D21" s="38">
        <v>39000</v>
      </c>
      <c r="E21" s="39">
        <v>36000</v>
      </c>
      <c r="F21" s="40"/>
      <c r="G21" s="8"/>
      <c r="H21" s="9"/>
    </row>
    <row r="22" spans="1:8" s="3" customFormat="1">
      <c r="A22" s="41" t="s">
        <v>24</v>
      </c>
      <c r="B22" s="23" t="s">
        <v>35</v>
      </c>
      <c r="C22" s="24" t="s">
        <v>53</v>
      </c>
      <c r="D22" s="38">
        <v>32000</v>
      </c>
      <c r="E22" s="39">
        <v>15516.51</v>
      </c>
      <c r="F22" s="40"/>
      <c r="G22" s="8"/>
      <c r="H22" s="9"/>
    </row>
    <row r="23" spans="1:8" s="3" customFormat="1">
      <c r="A23" s="42" t="s">
        <v>27</v>
      </c>
      <c r="B23" s="43" t="s">
        <v>44</v>
      </c>
      <c r="C23" s="24" t="s">
        <v>53</v>
      </c>
      <c r="D23" s="44">
        <v>190000</v>
      </c>
      <c r="E23" s="45">
        <f>57133.68+123365.83</f>
        <v>180499.51</v>
      </c>
      <c r="F23" s="40"/>
      <c r="G23" s="8"/>
      <c r="H23" s="9"/>
    </row>
    <row r="24" spans="1:8" s="3" customFormat="1">
      <c r="A24" s="46" t="s">
        <v>29</v>
      </c>
      <c r="B24" s="43" t="s">
        <v>30</v>
      </c>
      <c r="C24" s="24" t="s">
        <v>53</v>
      </c>
      <c r="D24" s="44"/>
      <c r="E24" s="45">
        <v>2133.6799999999998</v>
      </c>
      <c r="F24" s="40"/>
      <c r="G24" s="8"/>
      <c r="H24" s="9"/>
    </row>
    <row r="25" spans="1:8" s="3" customFormat="1">
      <c r="A25" s="46" t="s">
        <v>31</v>
      </c>
      <c r="B25" s="43" t="s">
        <v>30</v>
      </c>
      <c r="C25" s="24" t="s">
        <v>53</v>
      </c>
      <c r="D25" s="44"/>
      <c r="E25" s="45">
        <v>8723.6299999999992</v>
      </c>
      <c r="F25" s="40"/>
      <c r="G25" s="8"/>
      <c r="H25" s="9"/>
    </row>
    <row r="26" spans="1:8" s="3" customFormat="1">
      <c r="A26" s="46" t="s">
        <v>32</v>
      </c>
      <c r="B26" s="43" t="s">
        <v>33</v>
      </c>
      <c r="C26" s="24" t="s">
        <v>53</v>
      </c>
      <c r="D26" s="44"/>
      <c r="E26" s="45">
        <v>2130.5100000000002</v>
      </c>
      <c r="F26" s="40"/>
      <c r="G26" s="8"/>
      <c r="H26" s="9"/>
    </row>
    <row r="27" spans="1:8" s="3" customFormat="1">
      <c r="A27" s="34" t="s">
        <v>28</v>
      </c>
      <c r="B27" s="43" t="s">
        <v>30</v>
      </c>
      <c r="C27" s="24" t="s">
        <v>53</v>
      </c>
      <c r="D27" s="44">
        <v>5400</v>
      </c>
      <c r="E27" s="45">
        <v>4164.6899999999996</v>
      </c>
      <c r="F27" s="40"/>
      <c r="G27" s="8"/>
      <c r="H27" s="9"/>
    </row>
    <row r="28" spans="1:8" s="3" customFormat="1">
      <c r="A28" s="46" t="s">
        <v>46</v>
      </c>
      <c r="B28" s="43" t="s">
        <v>33</v>
      </c>
      <c r="C28" s="24" t="s">
        <v>53</v>
      </c>
      <c r="D28" s="44"/>
      <c r="E28" s="45">
        <v>5504.38</v>
      </c>
      <c r="F28" s="40"/>
      <c r="G28" s="8"/>
      <c r="H28" s="9"/>
    </row>
    <row r="29" spans="1:8" s="3" customFormat="1">
      <c r="A29" s="46" t="s">
        <v>40</v>
      </c>
      <c r="B29" s="43" t="s">
        <v>41</v>
      </c>
      <c r="C29" s="24" t="s">
        <v>53</v>
      </c>
      <c r="D29" s="44"/>
      <c r="E29" s="45">
        <f>2640+2400</f>
        <v>5040</v>
      </c>
      <c r="F29" s="40"/>
      <c r="G29" s="8"/>
      <c r="H29" s="9"/>
    </row>
    <row r="30" spans="1:8" s="3" customFormat="1">
      <c r="A30" s="46" t="s">
        <v>38</v>
      </c>
      <c r="B30" s="43" t="s">
        <v>37</v>
      </c>
      <c r="C30" s="24" t="s">
        <v>53</v>
      </c>
      <c r="D30" s="44"/>
      <c r="E30" s="45">
        <v>24600</v>
      </c>
      <c r="F30" s="40"/>
      <c r="G30" s="8"/>
      <c r="H30" s="9"/>
    </row>
    <row r="31" spans="1:8" s="3" customFormat="1">
      <c r="A31" s="46" t="s">
        <v>36</v>
      </c>
      <c r="B31" s="43" t="s">
        <v>37</v>
      </c>
      <c r="C31" s="24" t="s">
        <v>53</v>
      </c>
      <c r="D31" s="44"/>
      <c r="E31" s="45">
        <v>29994.63</v>
      </c>
      <c r="F31" s="40"/>
      <c r="G31" s="8"/>
      <c r="H31" s="9"/>
    </row>
    <row r="32" spans="1:8" s="3" customFormat="1">
      <c r="A32" s="46" t="s">
        <v>39</v>
      </c>
      <c r="B32" s="43" t="s">
        <v>37</v>
      </c>
      <c r="C32" s="24" t="s">
        <v>53</v>
      </c>
      <c r="D32" s="44"/>
      <c r="E32" s="45">
        <v>44725.67</v>
      </c>
      <c r="F32" s="40"/>
      <c r="G32" s="8"/>
      <c r="H32" s="9"/>
    </row>
    <row r="33" spans="1:10" s="3" customFormat="1">
      <c r="A33" s="46" t="s">
        <v>56</v>
      </c>
      <c r="B33" s="43" t="s">
        <v>59</v>
      </c>
      <c r="C33" s="24" t="s">
        <v>53</v>
      </c>
      <c r="D33" s="44"/>
      <c r="E33" s="45">
        <f>4694.97+1624.23+3082.6+665.53</f>
        <v>10067.330000000002</v>
      </c>
      <c r="F33" s="40"/>
      <c r="G33" s="8"/>
      <c r="H33" s="9"/>
    </row>
    <row r="34" spans="1:10" s="3" customFormat="1">
      <c r="A34" s="46" t="s">
        <v>58</v>
      </c>
      <c r="B34" s="43" t="s">
        <v>57</v>
      </c>
      <c r="C34" s="24" t="s">
        <v>53</v>
      </c>
      <c r="D34" s="44"/>
      <c r="E34" s="45">
        <f>3410.72+2071.21+4638.36</f>
        <v>10120.290000000001</v>
      </c>
      <c r="F34" s="40"/>
      <c r="G34" s="8"/>
      <c r="H34" s="9"/>
    </row>
    <row r="35" spans="1:10" s="3" customFormat="1" ht="18" thickBot="1">
      <c r="A35" s="47" t="s">
        <v>42</v>
      </c>
      <c r="B35" s="48" t="s">
        <v>41</v>
      </c>
      <c r="C35" s="24" t="s">
        <v>53</v>
      </c>
      <c r="D35" s="49"/>
      <c r="E35" s="50">
        <f>1800+21240</f>
        <v>23040</v>
      </c>
      <c r="F35" s="40"/>
      <c r="G35" s="8"/>
      <c r="H35" s="9"/>
    </row>
    <row r="36" spans="1:10" ht="18" thickBot="1">
      <c r="A36" s="51" t="s">
        <v>14</v>
      </c>
      <c r="B36" s="52"/>
      <c r="C36" s="53"/>
      <c r="D36" s="54">
        <f>D8+D9+D14+D15+D16+D17+D18+D19</f>
        <v>15.909019340508918</v>
      </c>
      <c r="E36" s="92">
        <f>E8+E9+E14+E15+E16+E17+E18+E19</f>
        <v>2919483.23</v>
      </c>
      <c r="F36" s="14"/>
      <c r="G36" s="10"/>
    </row>
    <row r="37" spans="1:10" s="1" customFormat="1" ht="20.25" customHeight="1">
      <c r="A37" s="56" t="s">
        <v>18</v>
      </c>
      <c r="B37" s="57"/>
      <c r="C37" s="58" t="s">
        <v>53</v>
      </c>
      <c r="D37" s="59"/>
      <c r="E37" s="77">
        <v>-71404</v>
      </c>
      <c r="F37" s="55"/>
      <c r="G37" s="4"/>
      <c r="H37" s="5"/>
    </row>
    <row r="38" spans="1:10" s="1" customFormat="1">
      <c r="A38" s="60" t="s">
        <v>21</v>
      </c>
      <c r="B38" s="61"/>
      <c r="C38" s="24" t="s">
        <v>53</v>
      </c>
      <c r="D38" s="62"/>
      <c r="E38" s="63">
        <v>34365</v>
      </c>
      <c r="F38" s="55"/>
      <c r="G38" s="4"/>
      <c r="H38" s="5"/>
    </row>
    <row r="39" spans="1:10" s="1" customFormat="1">
      <c r="A39" s="60" t="s">
        <v>15</v>
      </c>
      <c r="B39" s="61"/>
      <c r="C39" s="24" t="s">
        <v>53</v>
      </c>
      <c r="D39" s="62"/>
      <c r="E39" s="63">
        <f>B5*B6/100</f>
        <v>2968051.4252160001</v>
      </c>
      <c r="F39" s="94"/>
      <c r="G39" s="4"/>
      <c r="H39" s="5"/>
    </row>
    <row r="40" spans="1:10" s="3" customFormat="1" ht="33" thickBot="1">
      <c r="A40" s="64" t="s">
        <v>34</v>
      </c>
      <c r="B40" s="65"/>
      <c r="C40" s="66" t="s">
        <v>53</v>
      </c>
      <c r="D40" s="67"/>
      <c r="E40" s="68">
        <f>E37+E38+E39-E36</f>
        <v>11529.19521600008</v>
      </c>
      <c r="F40" s="69"/>
      <c r="G40" s="8"/>
      <c r="H40" s="9"/>
    </row>
    <row r="41" spans="1:10" s="99" customFormat="1" ht="15.75">
      <c r="A41" s="105" t="s">
        <v>71</v>
      </c>
      <c r="B41" s="106"/>
      <c r="C41" s="106"/>
      <c r="D41" s="107"/>
      <c r="E41" s="95">
        <v>5285</v>
      </c>
      <c r="F41" s="96"/>
      <c r="G41" s="97"/>
      <c r="H41" s="98"/>
      <c r="I41" s="98"/>
      <c r="J41" s="98"/>
    </row>
    <row r="42" spans="1:10" ht="18" thickBot="1">
      <c r="A42" s="78" t="s">
        <v>60</v>
      </c>
      <c r="B42" s="78"/>
      <c r="C42" s="78"/>
      <c r="D42" s="78"/>
      <c r="E42" s="79"/>
      <c r="F42" s="79"/>
      <c r="G42" s="4"/>
    </row>
    <row r="43" spans="1:10">
      <c r="A43" s="80" t="s">
        <v>61</v>
      </c>
      <c r="B43" s="100" t="s">
        <v>62</v>
      </c>
      <c r="C43" s="100" t="s">
        <v>63</v>
      </c>
      <c r="D43" s="102"/>
      <c r="E43" s="103" t="s">
        <v>64</v>
      </c>
      <c r="F43" s="71"/>
    </row>
    <row r="44" spans="1:10" ht="63">
      <c r="A44" s="81"/>
      <c r="B44" s="101"/>
      <c r="C44" s="82" t="s">
        <v>65</v>
      </c>
      <c r="D44" s="82" t="s">
        <v>66</v>
      </c>
      <c r="E44" s="104"/>
      <c r="F44" s="71"/>
    </row>
    <row r="45" spans="1:10">
      <c r="A45" s="83" t="s">
        <v>67</v>
      </c>
      <c r="B45" s="84">
        <f>3675564+1338327+176011</f>
        <v>5189902</v>
      </c>
      <c r="C45" s="84">
        <f>3734548+1455314</f>
        <v>5189862</v>
      </c>
      <c r="D45" s="84"/>
      <c r="E45" s="85">
        <f>C45*B6/100</f>
        <v>5118241.9044000003</v>
      </c>
      <c r="F45" s="72"/>
    </row>
    <row r="46" spans="1:10">
      <c r="A46" s="83" t="s">
        <v>68</v>
      </c>
      <c r="B46" s="84">
        <f>348065+588685</f>
        <v>936750</v>
      </c>
      <c r="C46" s="84">
        <f>347981+587381</f>
        <v>935362</v>
      </c>
      <c r="D46" s="84"/>
      <c r="E46" s="85">
        <f>C46*B6/100</f>
        <v>922454.00439999998</v>
      </c>
      <c r="F46" s="72"/>
    </row>
    <row r="47" spans="1:10" ht="18" thickBot="1">
      <c r="A47" s="86" t="s">
        <v>69</v>
      </c>
      <c r="B47" s="87">
        <f>456199</f>
        <v>456199</v>
      </c>
      <c r="C47" s="87">
        <f>395623+58369</f>
        <v>453992</v>
      </c>
      <c r="D47" s="87">
        <f>2064+148</f>
        <v>2212</v>
      </c>
      <c r="E47" s="85">
        <f>C47*B6/100</f>
        <v>447726.91039999999</v>
      </c>
      <c r="F47" s="72"/>
    </row>
    <row r="48" spans="1:10" ht="18" thickBot="1">
      <c r="A48" s="88" t="s">
        <v>70</v>
      </c>
      <c r="B48" s="89">
        <f>SUM(B45:B47)</f>
        <v>6582851</v>
      </c>
      <c r="C48" s="90">
        <f>SUM(C45:C47)</f>
        <v>6579216</v>
      </c>
      <c r="D48" s="90">
        <f>SUM(D45:D47)</f>
        <v>2212</v>
      </c>
      <c r="E48" s="91">
        <f>SUM(E45:E47)</f>
        <v>6488422.8192000007</v>
      </c>
      <c r="F48" s="72"/>
    </row>
    <row r="49" spans="1:5">
      <c r="A49" s="70" t="s">
        <v>16</v>
      </c>
      <c r="B49" s="15"/>
      <c r="C49" s="15"/>
      <c r="E49" s="16"/>
    </row>
  </sheetData>
  <mergeCells count="4">
    <mergeCell ref="B43:B44"/>
    <mergeCell ref="C43:D43"/>
    <mergeCell ref="E43:E44"/>
    <mergeCell ref="A41:D41"/>
  </mergeCells>
  <pageMargins left="0.31496062992125984" right="0.31496062992125984" top="0.35433070866141736" bottom="0.35433070866141736" header="0.31496062992125984" footer="0.31496062992125984"/>
  <pageSetup paperSize="9" scale="7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Лист3</vt:lpstr>
    </vt:vector>
  </TitlesOfParts>
  <Company>Krokoz™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2017-02-16T05:48:33Z</cp:lastPrinted>
  <dcterms:created xsi:type="dcterms:W3CDTF">2016-04-22T06:39:22Z</dcterms:created>
  <dcterms:modified xsi:type="dcterms:W3CDTF">2017-03-20T04:31:34Z</dcterms:modified>
</cp:coreProperties>
</file>