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46" i="1"/>
  <c r="E14"/>
  <c r="D9"/>
  <c r="D48" l="1"/>
  <c r="C48"/>
  <c r="E48" s="1"/>
  <c r="B48"/>
  <c r="C47"/>
  <c r="E47" s="1"/>
  <c r="B47"/>
  <c r="C46"/>
  <c r="E46" s="1"/>
  <c r="D49"/>
  <c r="C49"/>
  <c r="B49"/>
  <c r="D11"/>
  <c r="E23"/>
  <c r="E33"/>
  <c r="E24"/>
  <c r="E49" l="1"/>
  <c r="E16"/>
  <c r="E17"/>
  <c r="E18" l="1"/>
  <c r="D18" s="1"/>
  <c r="E12"/>
  <c r="D15"/>
  <c r="D14"/>
  <c r="D13" l="1"/>
  <c r="D10"/>
  <c r="E8"/>
  <c r="B5"/>
  <c r="E28"/>
  <c r="E19" s="1"/>
  <c r="D19" l="1"/>
  <c r="E9"/>
  <c r="E37" s="1"/>
  <c r="E40"/>
  <c r="D37" l="1"/>
  <c r="E41"/>
</calcChain>
</file>

<file path=xl/sharedStrings.xml><?xml version="1.0" encoding="utf-8"?>
<sst xmlns="http://schemas.openxmlformats.org/spreadsheetml/2006/main" count="113" uniqueCount="72">
  <si>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</si>
  <si>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</si>
  <si>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</si>
  <si>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</si>
  <si>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</si>
  <si>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</si>
  <si>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</si>
  <si>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</si>
  <si>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</si>
  <si>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</si>
  <si>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</si>
  <si>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</si>
  <si>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</si>
  <si>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</si>
  <si>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</si>
  <si>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</si>
  <si>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</si>
  <si>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</si>
  <si>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</si>
  <si>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</si>
  <si>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</si>
  <si>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</si>
  <si>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д.7</t>
  </si>
  <si>
    <t>план</t>
  </si>
  <si>
    <t>факт</t>
  </si>
  <si>
    <t>ремонт теплоузлов</t>
  </si>
  <si>
    <t>окраска МАФ</t>
  </si>
  <si>
    <t>май</t>
  </si>
  <si>
    <t>установка информстендов в подъезде</t>
  </si>
  <si>
    <t>ремонт кровли козырьков входов, п.1,4</t>
  </si>
  <si>
    <t>установка сетки над вентшахтой и продухи подвала</t>
  </si>
  <si>
    <t>май, июнь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</si>
  <si>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</si>
  <si>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</si>
  <si>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</si>
  <si>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техобследование лифта, п.5</t>
  </si>
  <si>
    <t>июль</t>
  </si>
  <si>
    <t>ремонт кровли, кв. 79,80,39,78,114,190,191,192</t>
  </si>
  <si>
    <t>март, июль</t>
  </si>
  <si>
    <t>август</t>
  </si>
  <si>
    <t>ремонт и восстановление МПШ, кв.80</t>
  </si>
  <si>
    <t>октябрь</t>
  </si>
  <si>
    <t>ремонт ливневки</t>
  </si>
  <si>
    <t>работы по ГВС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</si>
  <si>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</si>
  <si>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</si>
  <si>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</si>
  <si>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</si>
  <si>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</si>
  <si>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</si>
  <si>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7. Обслуживание спецсчета</t>
  </si>
  <si>
    <t>8.Работы по ремонту общедомового имущества всего, в т.ч.</t>
  </si>
  <si>
    <t>руб</t>
  </si>
  <si>
    <t>ремонт мягкой кровли балконных козырьков кв.78,79,80</t>
  </si>
  <si>
    <t>замена двери выхода на чердак п.2,4,5</t>
  </si>
  <si>
    <t>ноябрь</t>
  </si>
  <si>
    <t>косметич.ремонт п.6</t>
  </si>
  <si>
    <t>замена мусорн.клапанов,п.6</t>
  </si>
  <si>
    <t>замена стояка канализации,кв.114,174а</t>
  </si>
  <si>
    <t>март,дек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</si>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</sst>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4" fillId="0" borderId="2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9" fillId="0" borderId="0" xfId="0" applyFont="1" applyFill="1"/>
    <xf numFmtId="0" fontId="4" fillId="0" borderId="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4" fillId="0" borderId="13" xfId="0" applyNumberFormat="1" applyFont="1" applyFill="1" applyBorder="1" applyAlignment="1">
      <alignment vertical="top" wrapText="1"/>
    </xf>
    <xf numFmtId="2" fontId="5" fillId="0" borderId="1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0" xfId="0" applyFont="1" applyFill="1"/>
    <xf numFmtId="0" fontId="7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5" xfId="1" applyNumberFormat="1" applyFont="1" applyFill="1" applyBorder="1" applyAlignment="1">
      <alignment vertical="top" wrapText="1"/>
    </xf>
    <xf numFmtId="0" fontId="10" fillId="0" borderId="0" xfId="0" applyFont="1" applyFill="1"/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/>
    <xf numFmtId="0" fontId="11" fillId="0" borderId="0" xfId="0" applyFont="1" applyFill="1"/>
    <xf numFmtId="1" fontId="11" fillId="0" borderId="0" xfId="0" applyNumberFormat="1" applyFont="1" applyFill="1"/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4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1" xfId="0" applyNumberFormat="1" applyFont="1" applyFill="1" applyBorder="1" applyAlignment="1">
      <alignment vertical="top" wrapText="1"/>
    </xf>
    <xf numFmtId="1" fontId="5" fillId="0" borderId="12" xfId="1" applyNumberFormat="1" applyFont="1" applyFill="1" applyBorder="1" applyAlignment="1">
      <alignment vertical="top"/>
    </xf>
    <xf numFmtId="0" fontId="4" fillId="0" borderId="19" xfId="0" applyFont="1" applyFill="1" applyBorder="1" applyAlignment="1">
      <alignment wrapText="1"/>
    </xf>
    <xf numFmtId="1" fontId="4" fillId="0" borderId="20" xfId="0" applyNumberFormat="1" applyFont="1" applyFill="1" applyBorder="1" applyAlignment="1">
      <alignment vertical="top"/>
    </xf>
    <xf numFmtId="1" fontId="4" fillId="0" borderId="20" xfId="0" applyNumberFormat="1" applyFont="1" applyFill="1" applyBorder="1"/>
    <xf numFmtId="1" fontId="4" fillId="0" borderId="21" xfId="0" applyNumberFormat="1" applyFont="1" applyFill="1" applyBorder="1"/>
    <xf numFmtId="2" fontId="5" fillId="0" borderId="10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0" fontId="10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topLeftCell="A29" workbookViewId="0">
      <selection sqref="A1:E50"/>
    </sheetView>
  </sheetViews>
  <sheetFormatPr defaultRowHeight="15.75"/>
  <cols>
    <col min="1" max="1" width="70.85546875" style="74" customWidth="1"/>
    <col min="2" max="2" width="12.42578125" style="74" customWidth="1"/>
    <col min="3" max="3" width="12" style="74" customWidth="1"/>
    <col min="4" max="4" width="14.42578125" style="74" customWidth="1"/>
    <col min="5" max="5" width="15.5703125" style="14" customWidth="1"/>
    <col min="6" max="6" width="9.85546875" style="12" bestFit="1" customWidth="1"/>
    <col min="7" max="7" width="9.140625" style="5"/>
  </cols>
  <sheetData>
    <row r="1" spans="1:8" ht="31.5">
      <c r="A1" s="10" t="s">
        <v>17</v>
      </c>
      <c r="C1" s="74" t="s">
        <v>46</v>
      </c>
      <c r="D1" s="11" t="s">
        <v>47</v>
      </c>
      <c r="E1" s="11">
        <v>12</v>
      </c>
    </row>
    <row r="2" spans="1:8">
      <c r="A2" s="13" t="s">
        <v>22</v>
      </c>
      <c r="D2" s="14"/>
    </row>
    <row r="3" spans="1:8">
      <c r="A3" s="74" t="s">
        <v>0</v>
      </c>
      <c r="B3" s="74">
        <v>10682.61</v>
      </c>
    </row>
    <row r="4" spans="1:8">
      <c r="A4" s="74" t="s">
        <v>1</v>
      </c>
      <c r="B4" s="74">
        <v>17.600000000000001</v>
      </c>
      <c r="D4" s="14"/>
    </row>
    <row r="5" spans="1:8">
      <c r="A5" s="74" t="s">
        <v>48</v>
      </c>
      <c r="B5" s="75">
        <f>B3*B4*E1</f>
        <v>2256167.2320000003</v>
      </c>
      <c r="C5" s="15"/>
      <c r="D5" s="15"/>
    </row>
    <row r="6" spans="1:8" ht="16.5" thickBot="1">
      <c r="A6" s="74" t="s">
        <v>2</v>
      </c>
      <c r="B6" s="74">
        <v>98.98</v>
      </c>
    </row>
    <row r="7" spans="1:8" s="3" customFormat="1" ht="63">
      <c r="A7" s="16" t="s">
        <v>3</v>
      </c>
      <c r="B7" s="17" t="s">
        <v>19</v>
      </c>
      <c r="C7" s="18" t="s">
        <v>44</v>
      </c>
      <c r="D7" s="19" t="s">
        <v>49</v>
      </c>
      <c r="E7" s="17" t="s">
        <v>45</v>
      </c>
      <c r="F7" s="20"/>
      <c r="G7" s="6"/>
      <c r="H7" s="6"/>
    </row>
    <row r="8" spans="1:8" ht="31.5">
      <c r="A8" s="21" t="s">
        <v>4</v>
      </c>
      <c r="B8" s="22" t="s">
        <v>20</v>
      </c>
      <c r="C8" s="23" t="s">
        <v>52</v>
      </c>
      <c r="D8" s="24">
        <v>0.87</v>
      </c>
      <c r="E8" s="25">
        <f>D8*B3*E1</f>
        <v>111526.44840000002</v>
      </c>
      <c r="H8" s="5"/>
    </row>
    <row r="9" spans="1:8" ht="47.25">
      <c r="A9" s="21" t="s">
        <v>5</v>
      </c>
      <c r="B9" s="22" t="s">
        <v>20</v>
      </c>
      <c r="C9" s="23" t="s">
        <v>52</v>
      </c>
      <c r="D9" s="24">
        <f>4.4+D10+D11+D12+D13</f>
        <v>6.461946247218612</v>
      </c>
      <c r="E9" s="25">
        <f>D9*B3*E1</f>
        <v>828365.41920000012</v>
      </c>
      <c r="H9" s="5"/>
    </row>
    <row r="10" spans="1:8">
      <c r="A10" s="26" t="s">
        <v>6</v>
      </c>
      <c r="B10" s="22"/>
      <c r="C10" s="23" t="s">
        <v>52</v>
      </c>
      <c r="D10" s="24">
        <f>E10/E1/B3</f>
        <v>0.16709399669181968</v>
      </c>
      <c r="E10" s="25">
        <v>21420</v>
      </c>
      <c r="H10" s="5"/>
    </row>
    <row r="11" spans="1:8">
      <c r="A11" s="26" t="s">
        <v>7</v>
      </c>
      <c r="B11" s="22"/>
      <c r="C11" s="23" t="s">
        <v>52</v>
      </c>
      <c r="D11" s="24">
        <f>E11/E1/B3</f>
        <v>7.1627314548286095E-2</v>
      </c>
      <c r="E11" s="25">
        <v>9182</v>
      </c>
      <c r="H11" s="5"/>
    </row>
    <row r="12" spans="1:8">
      <c r="A12" s="26" t="s">
        <v>8</v>
      </c>
      <c r="B12" s="22"/>
      <c r="C12" s="23" t="s">
        <v>52</v>
      </c>
      <c r="D12" s="24">
        <v>0.16</v>
      </c>
      <c r="E12" s="25">
        <f>D12*B3*E1</f>
        <v>20510.611200000003</v>
      </c>
      <c r="H12" s="5"/>
    </row>
    <row r="13" spans="1:8">
      <c r="A13" s="26" t="s">
        <v>9</v>
      </c>
      <c r="B13" s="22" t="s">
        <v>20</v>
      </c>
      <c r="C13" s="23" t="s">
        <v>52</v>
      </c>
      <c r="D13" s="24">
        <f>E13/B3/E1</f>
        <v>1.6632249359785047</v>
      </c>
      <c r="E13" s="25">
        <v>213211</v>
      </c>
      <c r="H13" s="5"/>
    </row>
    <row r="14" spans="1:8" ht="47.25">
      <c r="A14" s="21" t="s">
        <v>10</v>
      </c>
      <c r="B14" s="22" t="s">
        <v>20</v>
      </c>
      <c r="C14" s="23" t="s">
        <v>52</v>
      </c>
      <c r="D14" s="24">
        <f>E14/E1/B3</f>
        <v>3.4237887557441486</v>
      </c>
      <c r="E14" s="25">
        <f>14630*2.5*E1</f>
        <v>438900</v>
      </c>
      <c r="H14" s="5"/>
    </row>
    <row r="15" spans="1:8">
      <c r="A15" s="21" t="s">
        <v>11</v>
      </c>
      <c r="B15" s="22" t="s">
        <v>20</v>
      </c>
      <c r="C15" s="23" t="s">
        <v>52</v>
      </c>
      <c r="D15" s="24">
        <f>E15/E1/B3</f>
        <v>1.5577809792425883</v>
      </c>
      <c r="E15" s="25">
        <v>199694</v>
      </c>
      <c r="H15" s="5"/>
    </row>
    <row r="16" spans="1:8" ht="18" customHeight="1">
      <c r="A16" s="21" t="s">
        <v>12</v>
      </c>
      <c r="B16" s="22" t="s">
        <v>20</v>
      </c>
      <c r="C16" s="23" t="s">
        <v>52</v>
      </c>
      <c r="D16" s="24">
        <v>0.43</v>
      </c>
      <c r="E16" s="25">
        <f>D16*E1*B3</f>
        <v>55122.267600000006</v>
      </c>
      <c r="H16" s="5"/>
    </row>
    <row r="17" spans="1:8" ht="47.25">
      <c r="A17" s="21" t="s">
        <v>13</v>
      </c>
      <c r="B17" s="22" t="s">
        <v>20</v>
      </c>
      <c r="C17" s="23" t="s">
        <v>52</v>
      </c>
      <c r="D17" s="24">
        <v>0.44</v>
      </c>
      <c r="E17" s="25">
        <f>D17*E1*B3</f>
        <v>56404.180800000009</v>
      </c>
      <c r="H17" s="5"/>
    </row>
    <row r="18" spans="1:8" s="1" customFormat="1" ht="16.5" thickBot="1">
      <c r="A18" s="27" t="s">
        <v>50</v>
      </c>
      <c r="B18" s="28" t="s">
        <v>20</v>
      </c>
      <c r="C18" s="23" t="s">
        <v>52</v>
      </c>
      <c r="D18" s="92">
        <f>E18/E1/B3</f>
        <v>0.15</v>
      </c>
      <c r="E18" s="29">
        <f>0.18*B3*(E1-2)</f>
        <v>19228.698</v>
      </c>
      <c r="F18" s="12"/>
      <c r="G18" s="5"/>
      <c r="H18" s="5"/>
    </row>
    <row r="19" spans="1:8" s="1" customFormat="1">
      <c r="A19" s="30" t="s">
        <v>51</v>
      </c>
      <c r="B19" s="31"/>
      <c r="C19" s="32"/>
      <c r="D19" s="33">
        <f>E19/E1/B3</f>
        <v>2.8576370069361952</v>
      </c>
      <c r="E19" s="76">
        <f>E21+E22+E23+E24+E25+E26+E27+E28+E29+E30+E31+E32+E33+E34+E35+E36</f>
        <v>366324.26</v>
      </c>
      <c r="F19" s="12"/>
      <c r="G19" s="5"/>
      <c r="H19" s="5"/>
    </row>
    <row r="20" spans="1:8" s="4" customFormat="1">
      <c r="A20" s="34"/>
      <c r="B20" s="35"/>
      <c r="C20" s="23"/>
      <c r="D20" s="36" t="s">
        <v>23</v>
      </c>
      <c r="E20" s="37" t="s">
        <v>24</v>
      </c>
      <c r="F20" s="38"/>
      <c r="G20" s="7"/>
      <c r="H20" s="7"/>
    </row>
    <row r="21" spans="1:8" s="9" customFormat="1">
      <c r="A21" s="39" t="s">
        <v>57</v>
      </c>
      <c r="B21" s="22"/>
      <c r="C21" s="23" t="s">
        <v>52</v>
      </c>
      <c r="D21" s="40">
        <v>28000</v>
      </c>
      <c r="E21" s="41">
        <v>10048.91</v>
      </c>
      <c r="F21" s="42"/>
      <c r="G21" s="8"/>
      <c r="H21" s="8"/>
    </row>
    <row r="22" spans="1:8" s="9" customFormat="1">
      <c r="A22" s="43" t="s">
        <v>25</v>
      </c>
      <c r="B22" s="22"/>
      <c r="C22" s="23" t="s">
        <v>52</v>
      </c>
      <c r="D22" s="40">
        <v>24000</v>
      </c>
      <c r="E22" s="41"/>
      <c r="F22" s="42"/>
      <c r="G22" s="8"/>
      <c r="H22" s="8"/>
    </row>
    <row r="23" spans="1:8" s="9" customFormat="1">
      <c r="A23" s="44" t="s">
        <v>58</v>
      </c>
      <c r="B23" s="45" t="s">
        <v>59</v>
      </c>
      <c r="C23" s="23" t="s">
        <v>52</v>
      </c>
      <c r="D23" s="46"/>
      <c r="E23" s="47">
        <f>1571.56+2441.51</f>
        <v>4013.07</v>
      </c>
      <c r="F23" s="42"/>
      <c r="G23" s="8"/>
      <c r="H23" s="8"/>
    </row>
    <row r="24" spans="1:8" s="9" customFormat="1">
      <c r="A24" s="44" t="s">
        <v>37</v>
      </c>
      <c r="B24" s="45" t="s">
        <v>38</v>
      </c>
      <c r="C24" s="23" t="s">
        <v>52</v>
      </c>
      <c r="D24" s="46"/>
      <c r="E24" s="47">
        <f>196932.78+15274.86</f>
        <v>212207.64</v>
      </c>
      <c r="F24" s="42"/>
      <c r="G24" s="8"/>
      <c r="H24" s="8"/>
    </row>
    <row r="25" spans="1:8" s="9" customFormat="1">
      <c r="A25" s="44" t="s">
        <v>35</v>
      </c>
      <c r="B25" s="45" t="s">
        <v>36</v>
      </c>
      <c r="C25" s="23" t="s">
        <v>52</v>
      </c>
      <c r="D25" s="46">
        <v>13000</v>
      </c>
      <c r="E25" s="47">
        <v>12000</v>
      </c>
      <c r="F25" s="42"/>
      <c r="G25" s="8"/>
      <c r="H25" s="8"/>
    </row>
    <row r="26" spans="1:8" s="9" customFormat="1">
      <c r="A26" s="44" t="s">
        <v>54</v>
      </c>
      <c r="B26" s="45" t="s">
        <v>55</v>
      </c>
      <c r="C26" s="23" t="s">
        <v>52</v>
      </c>
      <c r="D26" s="46">
        <v>21000</v>
      </c>
      <c r="E26" s="47">
        <v>18000</v>
      </c>
      <c r="F26" s="42"/>
      <c r="G26" s="8"/>
      <c r="H26" s="8"/>
    </row>
    <row r="27" spans="1:8" s="9" customFormat="1">
      <c r="A27" s="44" t="s">
        <v>56</v>
      </c>
      <c r="B27" s="45"/>
      <c r="C27" s="23" t="s">
        <v>52</v>
      </c>
      <c r="D27" s="46">
        <v>150000</v>
      </c>
      <c r="E27" s="47">
        <v>59068.45</v>
      </c>
      <c r="F27" s="42"/>
      <c r="G27" s="8"/>
      <c r="H27" s="8"/>
    </row>
    <row r="28" spans="1:8" s="9" customFormat="1">
      <c r="A28" s="39" t="s">
        <v>30</v>
      </c>
      <c r="B28" s="45" t="s">
        <v>31</v>
      </c>
      <c r="C28" s="23" t="s">
        <v>52</v>
      </c>
      <c r="D28" s="46">
        <v>8100</v>
      </c>
      <c r="E28" s="47">
        <f>2970.5+6274.01</f>
        <v>9244.51</v>
      </c>
      <c r="F28" s="42"/>
      <c r="G28" s="8"/>
      <c r="H28" s="8"/>
    </row>
    <row r="29" spans="1:8" s="9" customFormat="1">
      <c r="A29" s="44" t="s">
        <v>26</v>
      </c>
      <c r="B29" s="45" t="s">
        <v>27</v>
      </c>
      <c r="C29" s="23" t="s">
        <v>52</v>
      </c>
      <c r="D29" s="48"/>
      <c r="E29" s="47">
        <v>6698.2</v>
      </c>
      <c r="F29" s="42"/>
      <c r="G29" s="8"/>
    </row>
    <row r="30" spans="1:8" s="9" customFormat="1">
      <c r="A30" s="44" t="s">
        <v>28</v>
      </c>
      <c r="B30" s="45" t="s">
        <v>27</v>
      </c>
      <c r="C30" s="23" t="s">
        <v>52</v>
      </c>
      <c r="D30" s="48"/>
      <c r="E30" s="47">
        <v>6827.03</v>
      </c>
      <c r="F30" s="42"/>
      <c r="G30" s="8"/>
    </row>
    <row r="31" spans="1:8" s="9" customFormat="1">
      <c r="A31" s="44" t="s">
        <v>32</v>
      </c>
      <c r="B31" s="45" t="s">
        <v>33</v>
      </c>
      <c r="C31" s="23" t="s">
        <v>52</v>
      </c>
      <c r="D31" s="48"/>
      <c r="E31" s="47">
        <v>532.55999999999995</v>
      </c>
      <c r="F31" s="42"/>
      <c r="G31" s="8"/>
    </row>
    <row r="32" spans="1:8" s="9" customFormat="1">
      <c r="A32" s="44" t="s">
        <v>29</v>
      </c>
      <c r="B32" s="45" t="s">
        <v>27</v>
      </c>
      <c r="C32" s="23" t="s">
        <v>52</v>
      </c>
      <c r="D32" s="46">
        <v>13200</v>
      </c>
      <c r="E32" s="47">
        <v>7560.49</v>
      </c>
      <c r="F32" s="42"/>
      <c r="G32" s="8"/>
      <c r="H32" s="8"/>
    </row>
    <row r="33" spans="1:10" s="9" customFormat="1">
      <c r="A33" s="44" t="s">
        <v>53</v>
      </c>
      <c r="B33" s="45" t="s">
        <v>39</v>
      </c>
      <c r="C33" s="23" t="s">
        <v>52</v>
      </c>
      <c r="D33" s="46"/>
      <c r="E33" s="47">
        <f>6000+7560</f>
        <v>13560</v>
      </c>
      <c r="F33" s="42"/>
      <c r="G33" s="8"/>
      <c r="H33" s="8"/>
    </row>
    <row r="34" spans="1:10" s="9" customFormat="1">
      <c r="A34" s="44" t="s">
        <v>42</v>
      </c>
      <c r="B34" s="45" t="s">
        <v>41</v>
      </c>
      <c r="C34" s="23" t="s">
        <v>52</v>
      </c>
      <c r="D34" s="46"/>
      <c r="E34" s="47">
        <v>2098.7199999999998</v>
      </c>
      <c r="F34" s="42"/>
      <c r="G34" s="8"/>
      <c r="H34" s="8"/>
    </row>
    <row r="35" spans="1:10" s="9" customFormat="1">
      <c r="A35" s="44" t="s">
        <v>43</v>
      </c>
      <c r="B35" s="45" t="s">
        <v>41</v>
      </c>
      <c r="C35" s="23" t="s">
        <v>52</v>
      </c>
      <c r="D35" s="46"/>
      <c r="E35" s="47">
        <v>3564.68</v>
      </c>
      <c r="F35" s="42"/>
      <c r="G35" s="8"/>
      <c r="H35" s="8"/>
    </row>
    <row r="36" spans="1:10" s="9" customFormat="1">
      <c r="A36" s="44" t="s">
        <v>40</v>
      </c>
      <c r="B36" s="45" t="s">
        <v>41</v>
      </c>
      <c r="C36" s="23" t="s">
        <v>52</v>
      </c>
      <c r="D36" s="46"/>
      <c r="E36" s="47">
        <v>900</v>
      </c>
      <c r="F36" s="42"/>
      <c r="G36" s="8"/>
      <c r="H36" s="8"/>
    </row>
    <row r="37" spans="1:10" ht="19.5" thickBot="1">
      <c r="A37" s="49" t="s">
        <v>14</v>
      </c>
      <c r="B37" s="50"/>
      <c r="C37" s="51"/>
      <c r="D37" s="52">
        <f>D8+D9+D14+D15+D16+D17+D18+D19</f>
        <v>16.191152989141543</v>
      </c>
      <c r="E37" s="53">
        <f>E8+E9+E14+E15+E16+E17+E18+E19</f>
        <v>2075565.274</v>
      </c>
      <c r="F37" s="54"/>
      <c r="G37" s="2"/>
      <c r="H37" s="5"/>
    </row>
    <row r="38" spans="1:10" s="1" customFormat="1" ht="18" customHeight="1">
      <c r="A38" s="56" t="s">
        <v>18</v>
      </c>
      <c r="B38" s="57"/>
      <c r="C38" s="58" t="s">
        <v>52</v>
      </c>
      <c r="D38" s="59"/>
      <c r="E38" s="77">
        <v>-130581</v>
      </c>
      <c r="F38" s="55"/>
      <c r="G38" s="5"/>
      <c r="H38" s="5"/>
    </row>
    <row r="39" spans="1:10" s="1" customFormat="1">
      <c r="A39" s="60" t="s">
        <v>21</v>
      </c>
      <c r="B39" s="61"/>
      <c r="C39" s="23" t="s">
        <v>52</v>
      </c>
      <c r="D39" s="62"/>
      <c r="E39" s="63">
        <v>25507</v>
      </c>
      <c r="F39" s="55"/>
      <c r="G39" s="5"/>
      <c r="H39" s="5"/>
    </row>
    <row r="40" spans="1:10" s="1" customFormat="1">
      <c r="A40" s="60" t="s">
        <v>15</v>
      </c>
      <c r="B40" s="61"/>
      <c r="C40" s="23" t="s">
        <v>52</v>
      </c>
      <c r="D40" s="62"/>
      <c r="E40" s="63">
        <f>B5*B6/100</f>
        <v>2233154.3262336003</v>
      </c>
      <c r="F40" s="93"/>
      <c r="G40" s="5"/>
      <c r="H40" s="5"/>
    </row>
    <row r="41" spans="1:10" s="9" customFormat="1" ht="32.25" thickBot="1">
      <c r="A41" s="64" t="s">
        <v>34</v>
      </c>
      <c r="B41" s="65"/>
      <c r="C41" s="66" t="s">
        <v>52</v>
      </c>
      <c r="D41" s="67"/>
      <c r="E41" s="68">
        <f>E38+E39+E40-E37</f>
        <v>52515.05223360029</v>
      </c>
      <c r="F41" s="69"/>
      <c r="G41" s="8"/>
      <c r="H41" s="8"/>
    </row>
    <row r="42" spans="1:10" s="98" customFormat="1">
      <c r="A42" s="104" t="s">
        <v>71</v>
      </c>
      <c r="B42" s="105"/>
      <c r="C42" s="105"/>
      <c r="D42" s="106"/>
      <c r="E42" s="94">
        <v>1853</v>
      </c>
      <c r="F42" s="95"/>
      <c r="G42" s="96"/>
      <c r="H42" s="97"/>
      <c r="I42" s="97"/>
      <c r="J42" s="97"/>
    </row>
    <row r="43" spans="1:10" ht="19.5" thickBot="1">
      <c r="A43" s="78" t="s">
        <v>60</v>
      </c>
      <c r="B43" s="78"/>
      <c r="C43" s="78"/>
      <c r="D43" s="78"/>
      <c r="E43" s="79"/>
      <c r="F43" s="71"/>
      <c r="H43" s="5"/>
    </row>
    <row r="44" spans="1:10" ht="18.75">
      <c r="A44" s="80" t="s">
        <v>61</v>
      </c>
      <c r="B44" s="99" t="s">
        <v>62</v>
      </c>
      <c r="C44" s="99" t="s">
        <v>63</v>
      </c>
      <c r="D44" s="101"/>
      <c r="E44" s="102" t="s">
        <v>64</v>
      </c>
      <c r="F44" s="72"/>
      <c r="H44" s="5"/>
    </row>
    <row r="45" spans="1:10" ht="63">
      <c r="A45" s="81"/>
      <c r="B45" s="100"/>
      <c r="C45" s="82" t="s">
        <v>65</v>
      </c>
      <c r="D45" s="82" t="s">
        <v>66</v>
      </c>
      <c r="E45" s="103"/>
      <c r="F45" s="72"/>
    </row>
    <row r="46" spans="1:10" ht="18.75">
      <c r="A46" s="83" t="s">
        <v>67</v>
      </c>
      <c r="B46" s="84">
        <f>2462311+899475+117824</f>
        <v>3479610</v>
      </c>
      <c r="C46" s="84">
        <f>2508001+971648</f>
        <v>3479649</v>
      </c>
      <c r="D46" s="84"/>
      <c r="E46" s="85">
        <f>C46*B6/100</f>
        <v>3444156.5802000002</v>
      </c>
      <c r="F46" s="73"/>
    </row>
    <row r="47" spans="1:10" ht="18.75">
      <c r="A47" s="83" t="s">
        <v>68</v>
      </c>
      <c r="B47" s="84">
        <f>208412+365456</f>
        <v>573868</v>
      </c>
      <c r="C47" s="84">
        <f>208447+364871</f>
        <v>573318</v>
      </c>
      <c r="D47" s="84"/>
      <c r="E47" s="85">
        <f>C47*B6/100</f>
        <v>567470.15639999998</v>
      </c>
      <c r="F47" s="73"/>
    </row>
    <row r="48" spans="1:10" ht="19.5" thickBot="1">
      <c r="A48" s="86" t="s">
        <v>69</v>
      </c>
      <c r="B48" s="87">
        <f>289425</f>
        <v>289425</v>
      </c>
      <c r="C48" s="87">
        <f>260898+27772</f>
        <v>288670</v>
      </c>
      <c r="D48" s="87">
        <f>679+76</f>
        <v>755</v>
      </c>
      <c r="E48" s="85">
        <f>C48*B6/100</f>
        <v>285725.56599999999</v>
      </c>
      <c r="F48" s="73"/>
    </row>
    <row r="49" spans="1:6" ht="19.5" thickBot="1">
      <c r="A49" s="88" t="s">
        <v>70</v>
      </c>
      <c r="B49" s="89">
        <f>SUM(B46:B48)</f>
        <v>4342903</v>
      </c>
      <c r="C49" s="90">
        <f>SUM(C46:C48)</f>
        <v>4341637</v>
      </c>
      <c r="D49" s="90">
        <f>SUM(D46:D48)</f>
        <v>755</v>
      </c>
      <c r="E49" s="91">
        <f>SUM(E46:E48)</f>
        <v>4297352.3026000001</v>
      </c>
      <c r="F49" s="73"/>
    </row>
    <row r="50" spans="1:6">
      <c r="A50" s="70" t="s">
        <v>16</v>
      </c>
      <c r="B50" s="14"/>
      <c r="C50" s="14"/>
      <c r="E50" s="15"/>
    </row>
    <row r="51" spans="1:6">
      <c r="B51" s="14"/>
      <c r="C51" s="14"/>
      <c r="E51" s="74"/>
    </row>
  </sheetData>
  <mergeCells count="4">
    <mergeCell ref="B44:B45"/>
    <mergeCell ref="C44:D44"/>
    <mergeCell ref="E44:E45"/>
    <mergeCell ref="A42:D42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2017-02-15T10:19:57Z</cp:lastPrinted>
  <dcterms:created xsi:type="dcterms:W3CDTF">2016-04-22T06:39:22Z</dcterms:created>
  <dcterms:modified xsi:type="dcterms:W3CDTF">2017-03-20T04:31:58Z</dcterms:modified>
</cp:coreProperties>
</file>