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B51"/>
  <c r="E14"/>
  <c r="C51"/>
  <c r="E51" s="1"/>
  <c r="C52"/>
  <c r="E52" s="1"/>
  <c r="E54" s="1"/>
  <c r="B52"/>
  <c r="D53"/>
  <c r="D54" s="1"/>
  <c r="C53"/>
  <c r="E53" s="1"/>
  <c r="B54"/>
  <c r="D11"/>
  <c r="C54" l="1"/>
  <c r="E23"/>
  <c r="E41"/>
  <c r="E27"/>
  <c r="E21"/>
  <c r="E40"/>
  <c r="E37"/>
  <c r="E12" l="1"/>
  <c r="E16"/>
  <c r="D10"/>
  <c r="D13"/>
  <c r="D14"/>
  <c r="D15"/>
  <c r="E17"/>
  <c r="E8"/>
  <c r="B5"/>
  <c r="E25"/>
  <c r="D18"/>
  <c r="E19" l="1"/>
  <c r="D19" l="1"/>
  <c r="E45"/>
  <c r="D42" l="1"/>
  <c r="E9"/>
  <c r="E42" s="1"/>
  <c r="E46" l="1"/>
</calcChain>
</file>

<file path=xl/sharedStrings.xml><?xml version="1.0" encoding="utf-8"?>
<sst xmlns="http://schemas.openxmlformats.org/spreadsheetml/2006/main" count="131" uniqueCount="82">
  <si>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</si>
  <si>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</si>
  <si>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</si>
  <si>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</si>
  <si>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</si>
  <si>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</si>
  <si>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</si>
  <si>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</si>
  <si>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</si>
  <si>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</si>
  <si>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</si>
  <si>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</si>
  <si>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</si>
  <si>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</si>
  <si>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</si>
  <si>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</si>
  <si>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</si>
  <si>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</si>
  <si>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</si>
  <si>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</si>
  <si>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</si>
  <si>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</si>
  <si>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д.9</t>
  </si>
  <si>
    <t>февраль</t>
  </si>
  <si>
    <t>март</t>
  </si>
  <si>
    <t>ремонт двери выхода на кровлю, п.7</t>
  </si>
  <si>
    <t>замена клапанов мусороприемника, 5 шт</t>
  </si>
  <si>
    <t>план</t>
  </si>
  <si>
    <t>факт</t>
  </si>
  <si>
    <t>ремонт теплоузлов</t>
  </si>
  <si>
    <t>косметич.ремонт входов в подъезды</t>
  </si>
  <si>
    <t>установка сетки над вентшахтой</t>
  </si>
  <si>
    <t>установка стендов "объявления"</t>
  </si>
  <si>
    <t>май</t>
  </si>
  <si>
    <t>установка информстендов в подъезде</t>
  </si>
  <si>
    <t>июнь</t>
  </si>
  <si>
    <t>окраска каркаса контейнерной площадки</t>
  </si>
  <si>
    <t>март, июнь</t>
  </si>
  <si>
    <t>Остаток средств на конец периода (+ есть средства, -задолженность)</t>
  </si>
  <si>
    <t>июль</t>
  </si>
  <si>
    <t>ремонт мягкой кровли входов в подъезды п.1-5</t>
  </si>
  <si>
    <t>ремонт мягкой кровли, кв. 235,236,233,234</t>
  </si>
  <si>
    <t>июль, август</t>
  </si>
  <si>
    <t>сентябрь</t>
  </si>
  <si>
    <t>ремонт мягкой кровли балконных козырьков кв. 353</t>
  </si>
  <si>
    <t>ремонт и восстановление МПШ, кв.39,374,7,12,229,81,353</t>
  </si>
  <si>
    <t>август,сент</t>
  </si>
  <si>
    <t>октябрь</t>
  </si>
  <si>
    <t>техобследование лифтов, 10 лифтов</t>
  </si>
  <si>
    <t>установка сеток на продухи</t>
  </si>
  <si>
    <t>установка циркуляц.насоса ГВС</t>
  </si>
  <si>
    <t>замена кранов ГВС кв.44 и в теплоузле</t>
  </si>
  <si>
    <t>установка скамеек,1 шт</t>
  </si>
  <si>
    <t>обустройство отмостков,170 кв.м.</t>
  </si>
  <si>
    <t>единица измерения работы и услуги</t>
  </si>
  <si>
    <t>Цена выполненной работы и услуги в руб.</t>
  </si>
  <si>
    <t>руб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</si>
  <si>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</si>
  <si>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</si>
  <si>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</si>
  <si>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</si>
  <si>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7. окраска МАФ</t>
  </si>
  <si>
    <t>8.Работы по ремонту общедомового имущества всего, в т.ч.</t>
  </si>
  <si>
    <t>косметич. Ремонт под.4,7,9,2</t>
  </si>
  <si>
    <t>сент, декаб</t>
  </si>
  <si>
    <t>июнь,окт,дек</t>
  </si>
  <si>
    <t>замена стояка канализации,кв.154, п.7,81</t>
  </si>
  <si>
    <t>март,авг,дек</t>
  </si>
  <si>
    <t>работы по ГВС, в т.ч замена стояка кв. 119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</si>
  <si>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</si>
  <si>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</si>
  <si>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</si>
  <si>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</si>
  <si>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</si>
  <si>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</si>
  <si>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</si>
  <si>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</si>
  <si>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</si>
  <si>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</si>
  <si>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</si>
  <si>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</si>
  <si>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фев,март,ноя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</si>
</sst>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1" fontId="4" fillId="0" borderId="12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1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1" fontId="7" fillId="0" borderId="5" xfId="1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0" xfId="0" applyFont="1" applyFill="1"/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3" fillId="0" borderId="8" xfId="0" applyNumberFormat="1" applyFont="1" applyFill="1" applyBorder="1" applyAlignment="1">
      <alignment vertical="top" wrapText="1"/>
    </xf>
    <xf numFmtId="1" fontId="5" fillId="0" borderId="8" xfId="1" applyNumberFormat="1" applyFont="1" applyFill="1" applyBorder="1" applyAlignment="1">
      <alignment vertical="top" wrapText="1"/>
    </xf>
    <xf numFmtId="0" fontId="8" fillId="0" borderId="0" xfId="0" applyFont="1" applyFill="1"/>
    <xf numFmtId="0" fontId="3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5" fillId="0" borderId="0" xfId="0" applyFont="1" applyFill="1"/>
    <xf numFmtId="0" fontId="7" fillId="0" borderId="0" xfId="0" applyFont="1" applyFill="1"/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6" xfId="0" applyNumberFormat="1" applyFont="1" applyFill="1" applyBorder="1" applyAlignment="1">
      <alignment vertical="top" wrapText="1"/>
    </xf>
    <xf numFmtId="1" fontId="4" fillId="0" borderId="17" xfId="1" applyNumberFormat="1" applyFont="1" applyFill="1" applyBorder="1" applyAlignment="1">
      <alignment vertical="top"/>
    </xf>
    <xf numFmtId="0" fontId="3" fillId="0" borderId="18" xfId="0" applyFont="1" applyFill="1" applyBorder="1" applyAlignment="1">
      <alignment wrapText="1"/>
    </xf>
    <xf numFmtId="1" fontId="3" fillId="0" borderId="19" xfId="0" applyNumberFormat="1" applyFont="1" applyFill="1" applyBorder="1" applyAlignment="1">
      <alignment vertical="top"/>
    </xf>
    <xf numFmtId="1" fontId="3" fillId="0" borderId="19" xfId="0" applyNumberFormat="1" applyFont="1" applyFill="1" applyBorder="1"/>
    <xf numFmtId="1" fontId="3" fillId="0" borderId="20" xfId="0" applyNumberFormat="1" applyFont="1" applyFill="1" applyBorder="1"/>
    <xf numFmtId="2" fontId="4" fillId="0" borderId="10" xfId="0" applyNumberFormat="1" applyFont="1" applyFill="1" applyBorder="1" applyAlignment="1">
      <alignment vertical="top" wrapText="1"/>
    </xf>
    <xf numFmtId="1" fontId="5" fillId="0" borderId="0" xfId="0" applyNumberFormat="1" applyFont="1" applyFill="1"/>
    <xf numFmtId="0" fontId="7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21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topLeftCell="A32" workbookViewId="0">
      <selection sqref="A1:E55"/>
    </sheetView>
  </sheetViews>
  <sheetFormatPr defaultRowHeight="15.75"/>
  <cols>
    <col min="1" max="1" width="70.7109375" style="53" customWidth="1"/>
    <col min="2" max="2" width="14" style="53" customWidth="1"/>
    <col min="3" max="3" width="12.28515625" style="53" customWidth="1"/>
    <col min="4" max="4" width="13.5703125" style="53" customWidth="1"/>
    <col min="5" max="5" width="14.42578125" style="7" customWidth="1"/>
    <col min="6" max="6" width="9.85546875" style="57" bestFit="1" customWidth="1"/>
    <col min="7" max="7" width="9.140625" style="57"/>
  </cols>
  <sheetData>
    <row r="1" spans="1:7" ht="31.5">
      <c r="A1" s="4" t="s">
        <v>17</v>
      </c>
      <c r="C1" s="53" t="s">
        <v>57</v>
      </c>
      <c r="D1" s="5" t="s">
        <v>58</v>
      </c>
      <c r="E1" s="53">
        <v>12</v>
      </c>
    </row>
    <row r="2" spans="1:7">
      <c r="A2" s="6" t="s">
        <v>22</v>
      </c>
      <c r="D2" s="7"/>
    </row>
    <row r="3" spans="1:7">
      <c r="A3" s="53" t="s">
        <v>0</v>
      </c>
      <c r="B3" s="53">
        <v>22194.38</v>
      </c>
    </row>
    <row r="4" spans="1:7">
      <c r="A4" s="53" t="s">
        <v>1</v>
      </c>
      <c r="B4" s="53">
        <v>18.22</v>
      </c>
      <c r="D4" s="7"/>
    </row>
    <row r="5" spans="1:7">
      <c r="A5" s="53" t="s">
        <v>59</v>
      </c>
      <c r="B5" s="54">
        <f>B3*B4*E1</f>
        <v>4852579.2431999994</v>
      </c>
      <c r="C5" s="8"/>
      <c r="D5" s="8"/>
    </row>
    <row r="6" spans="1:7" ht="16.5" thickBot="1">
      <c r="A6" s="53" t="s">
        <v>2</v>
      </c>
      <c r="B6" s="53">
        <v>97.74</v>
      </c>
    </row>
    <row r="7" spans="1:7" s="2" customFormat="1" ht="63">
      <c r="A7" s="9" t="s">
        <v>3</v>
      </c>
      <c r="B7" s="10" t="s">
        <v>19</v>
      </c>
      <c r="C7" s="11" t="s">
        <v>54</v>
      </c>
      <c r="D7" s="12" t="s">
        <v>60</v>
      </c>
      <c r="E7" s="10" t="s">
        <v>55</v>
      </c>
      <c r="F7" s="58"/>
      <c r="G7" s="59"/>
    </row>
    <row r="8" spans="1:7" ht="31.5">
      <c r="A8" s="13" t="s">
        <v>4</v>
      </c>
      <c r="B8" s="14" t="s">
        <v>20</v>
      </c>
      <c r="C8" s="15" t="s">
        <v>56</v>
      </c>
      <c r="D8" s="16">
        <v>0.87</v>
      </c>
      <c r="E8" s="17">
        <f>D8*B3*E1</f>
        <v>231709.3272</v>
      </c>
    </row>
    <row r="9" spans="1:7" ht="47.25">
      <c r="A9" s="13" t="s">
        <v>5</v>
      </c>
      <c r="B9" s="14" t="s">
        <v>20</v>
      </c>
      <c r="C9" s="15" t="s">
        <v>56</v>
      </c>
      <c r="D9" s="16">
        <f>4.8+D10+D11+D12+D13</f>
        <v>6.8211543402729271</v>
      </c>
      <c r="E9" s="17">
        <f>D9*E1*B3</f>
        <v>1816695.4975999999</v>
      </c>
    </row>
    <row r="10" spans="1:7">
      <c r="A10" s="18" t="s">
        <v>6</v>
      </c>
      <c r="B10" s="14"/>
      <c r="C10" s="15" t="s">
        <v>56</v>
      </c>
      <c r="D10" s="16">
        <f>E10/E1/B3</f>
        <v>0.16400548246898539</v>
      </c>
      <c r="E10" s="17">
        <v>43680</v>
      </c>
    </row>
    <row r="11" spans="1:7">
      <c r="A11" s="18" t="s">
        <v>7</v>
      </c>
      <c r="B11" s="14"/>
      <c r="C11" s="15" t="s">
        <v>56</v>
      </c>
      <c r="D11" s="16">
        <f>E11/E1/B3</f>
        <v>3.2876190579176651E-2</v>
      </c>
      <c r="E11" s="17">
        <v>8756</v>
      </c>
    </row>
    <row r="12" spans="1:7">
      <c r="A12" s="18" t="s">
        <v>8</v>
      </c>
      <c r="B12" s="14"/>
      <c r="C12" s="15" t="s">
        <v>56</v>
      </c>
      <c r="D12" s="16">
        <v>0.16</v>
      </c>
      <c r="E12" s="17">
        <f>D12*B3*E1</f>
        <v>42613.209600000002</v>
      </c>
    </row>
    <row r="13" spans="1:7">
      <c r="A13" s="18" t="s">
        <v>9</v>
      </c>
      <c r="B13" s="14" t="s">
        <v>20</v>
      </c>
      <c r="C13" s="15" t="s">
        <v>56</v>
      </c>
      <c r="D13" s="16">
        <f>E13/B3/E1</f>
        <v>1.6642726672247659</v>
      </c>
      <c r="E13" s="17">
        <v>443250</v>
      </c>
    </row>
    <row r="14" spans="1:7" ht="47.25">
      <c r="A14" s="13" t="s">
        <v>10</v>
      </c>
      <c r="B14" s="14" t="s">
        <v>20</v>
      </c>
      <c r="C14" s="15" t="s">
        <v>56</v>
      </c>
      <c r="D14" s="16">
        <f>E14/E1/B3</f>
        <v>3.3479196084774614</v>
      </c>
      <c r="E14" s="17">
        <f>29722*2.5*E1</f>
        <v>891660</v>
      </c>
    </row>
    <row r="15" spans="1:7">
      <c r="A15" s="13" t="s">
        <v>11</v>
      </c>
      <c r="B15" s="14" t="s">
        <v>20</v>
      </c>
      <c r="C15" s="15" t="s">
        <v>56</v>
      </c>
      <c r="D15" s="16">
        <f>E15/E1/B3</f>
        <v>1.3961642541940797</v>
      </c>
      <c r="E15" s="17">
        <v>371844</v>
      </c>
    </row>
    <row r="16" spans="1:7" ht="18.75" customHeight="1">
      <c r="A16" s="13" t="s">
        <v>12</v>
      </c>
      <c r="B16" s="14" t="s">
        <v>20</v>
      </c>
      <c r="C16" s="15" t="s">
        <v>56</v>
      </c>
      <c r="D16" s="16">
        <v>0.43</v>
      </c>
      <c r="E16" s="17">
        <f>D16*E1*B3</f>
        <v>114523.00080000001</v>
      </c>
    </row>
    <row r="17" spans="1:7" ht="47.25">
      <c r="A17" s="13" t="s">
        <v>13</v>
      </c>
      <c r="B17" s="14" t="s">
        <v>20</v>
      </c>
      <c r="C17" s="15" t="s">
        <v>56</v>
      </c>
      <c r="D17" s="16">
        <v>0.44</v>
      </c>
      <c r="E17" s="17">
        <f>D17*E1*B3</f>
        <v>117186.32640000001</v>
      </c>
    </row>
    <row r="18" spans="1:7" s="1" customFormat="1" ht="16.5" thickBot="1">
      <c r="A18" s="19" t="s">
        <v>61</v>
      </c>
      <c r="B18" s="20" t="s">
        <v>33</v>
      </c>
      <c r="C18" s="21" t="s">
        <v>56</v>
      </c>
      <c r="D18" s="78">
        <f>E18/B3/E1</f>
        <v>3.2934989248028852E-2</v>
      </c>
      <c r="E18" s="22">
        <v>8771.66</v>
      </c>
      <c r="F18" s="48"/>
      <c r="G18" s="57"/>
    </row>
    <row r="19" spans="1:7" s="1" customFormat="1">
      <c r="A19" s="23" t="s">
        <v>62</v>
      </c>
      <c r="B19" s="24"/>
      <c r="C19" s="24"/>
      <c r="D19" s="25">
        <f>E19/E1/B3</f>
        <v>4.2158597131345861</v>
      </c>
      <c r="E19" s="55">
        <f>E21+E22+E23+E24+E25+E26+E27+E28+E29+E30+E31+E32+E33+E34+E35+E36+E37+E38+E39+E40+E41</f>
        <v>1122820.71</v>
      </c>
      <c r="F19" s="57"/>
      <c r="G19" s="57"/>
    </row>
    <row r="20" spans="1:7" s="1" customFormat="1">
      <c r="A20" s="26"/>
      <c r="B20" s="27"/>
      <c r="C20" s="27"/>
      <c r="D20" s="28" t="s">
        <v>27</v>
      </c>
      <c r="E20" s="29" t="s">
        <v>28</v>
      </c>
      <c r="F20" s="57"/>
      <c r="G20" s="57"/>
    </row>
    <row r="21" spans="1:7" s="3" customFormat="1">
      <c r="A21" s="26" t="s">
        <v>63</v>
      </c>
      <c r="B21" s="27" t="s">
        <v>81</v>
      </c>
      <c r="C21" s="30" t="s">
        <v>56</v>
      </c>
      <c r="D21" s="31">
        <v>405000</v>
      </c>
      <c r="E21" s="32">
        <f>125535.32+113987.79+124350.89+128328.28</f>
        <v>492202.28</v>
      </c>
      <c r="F21" s="60"/>
      <c r="G21" s="60"/>
    </row>
    <row r="22" spans="1:7" s="3" customFormat="1">
      <c r="A22" s="26" t="s">
        <v>50</v>
      </c>
      <c r="B22" s="27" t="s">
        <v>23</v>
      </c>
      <c r="C22" s="30" t="s">
        <v>56</v>
      </c>
      <c r="D22" s="31"/>
      <c r="E22" s="32">
        <v>20711.990000000002</v>
      </c>
      <c r="F22" s="60"/>
      <c r="G22" s="60"/>
    </row>
    <row r="23" spans="1:7" s="3" customFormat="1">
      <c r="A23" s="26" t="s">
        <v>66</v>
      </c>
      <c r="B23" s="27" t="s">
        <v>67</v>
      </c>
      <c r="C23" s="30" t="s">
        <v>56</v>
      </c>
      <c r="D23" s="31"/>
      <c r="E23" s="32">
        <f>2503.95+2360.51+4047.08</f>
        <v>8911.5400000000009</v>
      </c>
      <c r="F23" s="60"/>
      <c r="G23" s="60"/>
    </row>
    <row r="24" spans="1:7" s="3" customFormat="1">
      <c r="A24" s="26" t="s">
        <v>25</v>
      </c>
      <c r="B24" s="27" t="s">
        <v>24</v>
      </c>
      <c r="C24" s="30" t="s">
        <v>56</v>
      </c>
      <c r="D24" s="31"/>
      <c r="E24" s="32">
        <v>1716.11</v>
      </c>
      <c r="F24" s="60"/>
      <c r="G24" s="60"/>
    </row>
    <row r="25" spans="1:7" s="3" customFormat="1">
      <c r="A25" s="26" t="s">
        <v>51</v>
      </c>
      <c r="B25" s="27" t="s">
        <v>37</v>
      </c>
      <c r="C25" s="30" t="s">
        <v>56</v>
      </c>
      <c r="D25" s="31"/>
      <c r="E25" s="32">
        <f>833.4+2118.9</f>
        <v>2952.3</v>
      </c>
      <c r="F25" s="60"/>
      <c r="G25" s="60"/>
    </row>
    <row r="26" spans="1:7" s="3" customFormat="1">
      <c r="A26" s="26" t="s">
        <v>26</v>
      </c>
      <c r="B26" s="27" t="s">
        <v>24</v>
      </c>
      <c r="C26" s="30" t="s">
        <v>56</v>
      </c>
      <c r="D26" s="31"/>
      <c r="E26" s="32">
        <v>15173.64</v>
      </c>
      <c r="F26" s="60"/>
      <c r="G26" s="60"/>
    </row>
    <row r="27" spans="1:7" s="3" customFormat="1">
      <c r="A27" s="26" t="s">
        <v>29</v>
      </c>
      <c r="B27" s="27" t="s">
        <v>64</v>
      </c>
      <c r="C27" s="30" t="s">
        <v>56</v>
      </c>
      <c r="D27" s="31">
        <v>40000</v>
      </c>
      <c r="E27" s="32">
        <f>47361.51+3344.35</f>
        <v>50705.86</v>
      </c>
      <c r="F27" s="60"/>
      <c r="G27" s="60"/>
    </row>
    <row r="28" spans="1:7" s="3" customFormat="1">
      <c r="A28" s="26" t="s">
        <v>48</v>
      </c>
      <c r="B28" s="27" t="s">
        <v>47</v>
      </c>
      <c r="C28" s="30" t="s">
        <v>56</v>
      </c>
      <c r="D28" s="31">
        <v>130000</v>
      </c>
      <c r="E28" s="32">
        <v>120000</v>
      </c>
      <c r="F28" s="60"/>
      <c r="G28" s="60"/>
    </row>
    <row r="29" spans="1:7" s="3" customFormat="1">
      <c r="A29" s="26" t="s">
        <v>30</v>
      </c>
      <c r="B29" s="27" t="s">
        <v>35</v>
      </c>
      <c r="C29" s="30" t="s">
        <v>56</v>
      </c>
      <c r="D29" s="31">
        <v>55000</v>
      </c>
      <c r="E29" s="32">
        <v>57656.11</v>
      </c>
      <c r="F29" s="60"/>
      <c r="G29" s="60"/>
    </row>
    <row r="30" spans="1:7" s="3" customFormat="1">
      <c r="A30" s="26" t="s">
        <v>31</v>
      </c>
      <c r="B30" s="27" t="s">
        <v>33</v>
      </c>
      <c r="C30" s="30" t="s">
        <v>56</v>
      </c>
      <c r="D30" s="31">
        <v>12150</v>
      </c>
      <c r="E30" s="32">
        <v>9370.5499999999993</v>
      </c>
      <c r="F30" s="60"/>
      <c r="G30" s="60"/>
    </row>
    <row r="31" spans="1:7" s="3" customFormat="1">
      <c r="A31" s="26" t="s">
        <v>49</v>
      </c>
      <c r="B31" s="27" t="s">
        <v>47</v>
      </c>
      <c r="C31" s="30" t="s">
        <v>56</v>
      </c>
      <c r="D31" s="31"/>
      <c r="E31" s="32">
        <v>10835.48</v>
      </c>
      <c r="F31" s="60"/>
      <c r="G31" s="60"/>
    </row>
    <row r="32" spans="1:7" s="3" customFormat="1">
      <c r="A32" s="26" t="s">
        <v>34</v>
      </c>
      <c r="B32" s="27" t="s">
        <v>33</v>
      </c>
      <c r="C32" s="30" t="s">
        <v>56</v>
      </c>
      <c r="D32" s="31"/>
      <c r="E32" s="32">
        <v>11378.44</v>
      </c>
      <c r="F32" s="60"/>
      <c r="G32" s="60"/>
    </row>
    <row r="33" spans="1:10" s="3" customFormat="1">
      <c r="A33" s="26" t="s">
        <v>36</v>
      </c>
      <c r="B33" s="27" t="s">
        <v>35</v>
      </c>
      <c r="C33" s="30" t="s">
        <v>56</v>
      </c>
      <c r="D33" s="16"/>
      <c r="E33" s="32">
        <v>2130.5100000000002</v>
      </c>
      <c r="F33" s="60"/>
      <c r="G33" s="60"/>
    </row>
    <row r="34" spans="1:10" s="3" customFormat="1">
      <c r="A34" s="26" t="s">
        <v>32</v>
      </c>
      <c r="B34" s="27" t="s">
        <v>39</v>
      </c>
      <c r="C34" s="30" t="s">
        <v>56</v>
      </c>
      <c r="D34" s="31">
        <v>4300</v>
      </c>
      <c r="E34" s="32">
        <v>3564.28</v>
      </c>
      <c r="F34" s="60"/>
      <c r="G34" s="60"/>
    </row>
    <row r="35" spans="1:10" s="3" customFormat="1">
      <c r="A35" s="26" t="s">
        <v>52</v>
      </c>
      <c r="B35" s="27" t="s">
        <v>35</v>
      </c>
      <c r="C35" s="30" t="s">
        <v>56</v>
      </c>
      <c r="D35" s="16"/>
      <c r="E35" s="32">
        <v>5504.38</v>
      </c>
      <c r="F35" s="60"/>
      <c r="G35" s="60"/>
    </row>
    <row r="36" spans="1:10" s="3" customFormat="1">
      <c r="A36" s="26" t="s">
        <v>53</v>
      </c>
      <c r="B36" s="27" t="s">
        <v>35</v>
      </c>
      <c r="C36" s="30" t="s">
        <v>56</v>
      </c>
      <c r="D36" s="31">
        <v>263500</v>
      </c>
      <c r="E36" s="32">
        <v>157797.49</v>
      </c>
      <c r="F36" s="60"/>
      <c r="G36" s="60"/>
    </row>
    <row r="37" spans="1:10" s="3" customFormat="1">
      <c r="A37" s="26" t="s">
        <v>41</v>
      </c>
      <c r="B37" s="27" t="s">
        <v>42</v>
      </c>
      <c r="C37" s="30" t="s">
        <v>56</v>
      </c>
      <c r="D37" s="31"/>
      <c r="E37" s="32">
        <f>39293.26+36906.65</f>
        <v>76199.91</v>
      </c>
      <c r="F37" s="60"/>
      <c r="G37" s="60"/>
    </row>
    <row r="38" spans="1:10" s="3" customFormat="1">
      <c r="A38" s="26" t="s">
        <v>40</v>
      </c>
      <c r="B38" s="27" t="s">
        <v>39</v>
      </c>
      <c r="C38" s="30" t="s">
        <v>56</v>
      </c>
      <c r="D38" s="31"/>
      <c r="E38" s="32">
        <v>22162.71</v>
      </c>
      <c r="F38" s="60"/>
      <c r="G38" s="60"/>
    </row>
    <row r="39" spans="1:10" s="3" customFormat="1">
      <c r="A39" s="26" t="s">
        <v>44</v>
      </c>
      <c r="B39" s="27" t="s">
        <v>43</v>
      </c>
      <c r="C39" s="30" t="s">
        <v>56</v>
      </c>
      <c r="D39" s="31"/>
      <c r="E39" s="32">
        <v>3672</v>
      </c>
      <c r="F39" s="60"/>
      <c r="G39" s="60"/>
    </row>
    <row r="40" spans="1:10" s="3" customFormat="1">
      <c r="A40" s="26" t="s">
        <v>45</v>
      </c>
      <c r="B40" s="27" t="s">
        <v>46</v>
      </c>
      <c r="C40" s="30" t="s">
        <v>56</v>
      </c>
      <c r="D40" s="31"/>
      <c r="E40" s="32">
        <f>4500+30060</f>
        <v>34560</v>
      </c>
      <c r="F40" s="60"/>
      <c r="G40" s="60"/>
    </row>
    <row r="41" spans="1:10" s="3" customFormat="1">
      <c r="A41" s="26" t="s">
        <v>68</v>
      </c>
      <c r="B41" s="27" t="s">
        <v>65</v>
      </c>
      <c r="C41" s="30" t="s">
        <v>56</v>
      </c>
      <c r="D41" s="31"/>
      <c r="E41" s="32">
        <f>3065.07+6068.3+577.87+5903.89</f>
        <v>15615.130000000001</v>
      </c>
      <c r="F41" s="60"/>
      <c r="G41" s="60"/>
    </row>
    <row r="42" spans="1:10" ht="16.5" thickBot="1">
      <c r="A42" s="33" t="s">
        <v>14</v>
      </c>
      <c r="B42" s="34"/>
      <c r="C42" s="34"/>
      <c r="D42" s="35">
        <f>D8+D9+D14+D15+D16+D17+D19+D18</f>
        <v>17.554032905327084</v>
      </c>
      <c r="E42" s="34">
        <f>E8+E9+E14+E15+E16+E17+E19+E18</f>
        <v>4675210.5219999999</v>
      </c>
      <c r="F42" s="50"/>
      <c r="G42" s="61"/>
    </row>
    <row r="43" spans="1:10" s="1" customFormat="1" ht="16.5" customHeight="1">
      <c r="A43" s="36" t="s">
        <v>18</v>
      </c>
      <c r="B43" s="37"/>
      <c r="C43" s="51" t="s">
        <v>56</v>
      </c>
      <c r="D43" s="38"/>
      <c r="E43" s="56">
        <v>-48421</v>
      </c>
      <c r="F43" s="62"/>
      <c r="G43" s="57"/>
    </row>
    <row r="44" spans="1:10" s="1" customFormat="1">
      <c r="A44" s="39" t="s">
        <v>21</v>
      </c>
      <c r="B44" s="40"/>
      <c r="C44" s="30" t="s">
        <v>56</v>
      </c>
      <c r="D44" s="41"/>
      <c r="E44" s="42">
        <v>47475</v>
      </c>
      <c r="F44" s="62"/>
      <c r="G44" s="57"/>
    </row>
    <row r="45" spans="1:10" s="1" customFormat="1">
      <c r="A45" s="39" t="s">
        <v>15</v>
      </c>
      <c r="B45" s="40"/>
      <c r="C45" s="30" t="s">
        <v>56</v>
      </c>
      <c r="D45" s="41"/>
      <c r="E45" s="42">
        <f>B5*B6/100</f>
        <v>4742910.9523036787</v>
      </c>
      <c r="F45" s="79"/>
      <c r="G45" s="57"/>
    </row>
    <row r="46" spans="1:10" s="3" customFormat="1" ht="32.25" thickBot="1">
      <c r="A46" s="43" t="s">
        <v>38</v>
      </c>
      <c r="B46" s="44"/>
      <c r="C46" s="52" t="s">
        <v>56</v>
      </c>
      <c r="D46" s="45"/>
      <c r="E46" s="46">
        <f>E43+E44+E45-E42</f>
        <v>66754.430303678848</v>
      </c>
      <c r="F46" s="63"/>
      <c r="G46" s="60"/>
    </row>
    <row r="47" spans="1:10" s="84" customFormat="1">
      <c r="A47" s="90" t="s">
        <v>80</v>
      </c>
      <c r="B47" s="91"/>
      <c r="C47" s="91"/>
      <c r="D47" s="92"/>
      <c r="E47" s="80">
        <v>8594</v>
      </c>
      <c r="F47" s="81"/>
      <c r="G47" s="82"/>
      <c r="H47" s="83"/>
      <c r="I47" s="83"/>
      <c r="J47" s="83"/>
    </row>
    <row r="48" spans="1:10" ht="16.5" thickBot="1">
      <c r="A48" s="64" t="s">
        <v>69</v>
      </c>
      <c r="B48" s="64"/>
      <c r="C48" s="64"/>
      <c r="D48" s="64"/>
      <c r="E48" s="65"/>
      <c r="F48" s="65"/>
    </row>
    <row r="49" spans="1:6">
      <c r="A49" s="66" t="s">
        <v>70</v>
      </c>
      <c r="B49" s="85" t="s">
        <v>71</v>
      </c>
      <c r="C49" s="85" t="s">
        <v>72</v>
      </c>
      <c r="D49" s="87"/>
      <c r="E49" s="88" t="s">
        <v>73</v>
      </c>
      <c r="F49" s="48"/>
    </row>
    <row r="50" spans="1:6" ht="63">
      <c r="A50" s="67"/>
      <c r="B50" s="86"/>
      <c r="C50" s="68" t="s">
        <v>74</v>
      </c>
      <c r="D50" s="68" t="s">
        <v>75</v>
      </c>
      <c r="E50" s="89"/>
      <c r="F50" s="48"/>
    </row>
    <row r="51" spans="1:6">
      <c r="A51" s="69" t="s">
        <v>76</v>
      </c>
      <c r="B51" s="70">
        <f>5236552+1983097+258759</f>
        <v>7478408</v>
      </c>
      <c r="C51" s="70">
        <f>5340929+2137568</f>
        <v>7478497</v>
      </c>
      <c r="D51" s="70"/>
      <c r="E51" s="71">
        <f>C51*B6/100</f>
        <v>7309482.9677999998</v>
      </c>
      <c r="F51" s="49"/>
    </row>
    <row r="52" spans="1:6">
      <c r="A52" s="69" t="s">
        <v>77</v>
      </c>
      <c r="B52" s="70">
        <f>460725+808603</f>
        <v>1269328</v>
      </c>
      <c r="C52" s="70">
        <f>460615+806863</f>
        <v>1267478</v>
      </c>
      <c r="D52" s="70"/>
      <c r="E52" s="71">
        <f>C52*B6/100</f>
        <v>1238832.9972000001</v>
      </c>
      <c r="F52" s="49"/>
    </row>
    <row r="53" spans="1:6" ht="16.5" thickBot="1">
      <c r="A53" s="72" t="s">
        <v>78</v>
      </c>
      <c r="B53" s="73">
        <v>658946</v>
      </c>
      <c r="C53" s="73">
        <f>566997+88456</f>
        <v>655453</v>
      </c>
      <c r="D53" s="73">
        <f>341+3156</f>
        <v>3497</v>
      </c>
      <c r="E53" s="71">
        <f>C53*B6/100</f>
        <v>640639.7622</v>
      </c>
      <c r="F53" s="49"/>
    </row>
    <row r="54" spans="1:6" ht="16.5" thickBot="1">
      <c r="A54" s="74" t="s">
        <v>79</v>
      </c>
      <c r="B54" s="75">
        <f>SUM(B51:B53)</f>
        <v>9406682</v>
      </c>
      <c r="C54" s="76">
        <f>SUM(C51:C53)</f>
        <v>9401428</v>
      </c>
      <c r="D54" s="76">
        <f>SUM(D51:D53)</f>
        <v>3497</v>
      </c>
      <c r="E54" s="77">
        <f>SUM(E51:E53)</f>
        <v>9188955.7271999996</v>
      </c>
      <c r="F54" s="49"/>
    </row>
    <row r="55" spans="1:6">
      <c r="A55" s="47" t="s">
        <v>16</v>
      </c>
      <c r="B55" s="7"/>
      <c r="C55" s="7"/>
      <c r="E55" s="8"/>
    </row>
    <row r="56" spans="1:6">
      <c r="B56" s="7"/>
      <c r="C56" s="7"/>
      <c r="E56" s="53"/>
    </row>
  </sheetData>
  <mergeCells count="4">
    <mergeCell ref="B49:B50"/>
    <mergeCell ref="C49:D49"/>
    <mergeCell ref="E49:E50"/>
    <mergeCell ref="A47:D47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2017-02-15T10:23:47Z</cp:lastPrinted>
  <dcterms:created xsi:type="dcterms:W3CDTF">2016-04-22T06:39:22Z</dcterms:created>
  <dcterms:modified xsi:type="dcterms:W3CDTF">2017-03-20T04:32:21Z</dcterms:modified>
</cp:coreProperties>
</file>