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D48"/>
  <c r="C48"/>
  <c r="E48" s="1"/>
  <c r="E51" s="1"/>
  <c r="B48"/>
  <c r="C49"/>
  <c r="E49" s="1"/>
  <c r="D49"/>
  <c r="B49"/>
  <c r="D50"/>
  <c r="C50"/>
  <c r="E50" s="1"/>
  <c r="B50"/>
  <c r="D51"/>
  <c r="C51"/>
  <c r="E32"/>
  <c r="E19" s="1"/>
  <c r="B51" l="1"/>
  <c r="E3"/>
  <c r="B3" l="1"/>
  <c r="D11" s="1"/>
  <c r="D14" l="1"/>
  <c r="E38"/>
  <c r="D18"/>
  <c r="E17"/>
  <c r="D13"/>
  <c r="E8"/>
  <c r="E16"/>
  <c r="D15"/>
  <c r="E12"/>
  <c r="D10"/>
  <c r="B5"/>
  <c r="E42" s="1"/>
  <c r="D19"/>
  <c r="D39" l="1"/>
  <c r="E9" l="1"/>
  <c r="E39" l="1"/>
  <c r="E43" s="1"/>
</calcChain>
</file>

<file path=xl/sharedStrings.xml><?xml version="1.0" encoding="utf-8"?>
<sst xmlns="http://schemas.openxmlformats.org/spreadsheetml/2006/main" count="119" uniqueCount="75">
  <si>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</si>
  <si>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</si>
  <si>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</si>
  <si>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</si>
  <si>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</si>
  <si>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</si>
  <si>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</si>
  <si>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</si>
  <si>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</si>
  <si>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</si>
  <si>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</si>
  <si>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</si>
  <si>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</si>
  <si>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</si>
  <si>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</si>
  <si>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</si>
  <si>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</si>
  <si>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</si>
  <si>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</si>
  <si>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</si>
  <si>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</si>
  <si>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</si>
  <si>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д.31</t>
  </si>
  <si>
    <t>январь</t>
  </si>
  <si>
    <t>кирпичная кладка вентшахт и машотделений</t>
  </si>
  <si>
    <t>ремонт крыльца входа в подъезд</t>
  </si>
  <si>
    <t>установка энергосберег.светильников, 10 шт</t>
  </si>
  <si>
    <t>замена проводки электроснабжения</t>
  </si>
  <si>
    <t>установка сетки над вентшахтой</t>
  </si>
  <si>
    <t>план</t>
  </si>
  <si>
    <t>факт</t>
  </si>
  <si>
    <t>окраска МАФ</t>
  </si>
  <si>
    <t>май</t>
  </si>
  <si>
    <t>установка информстендов в подъезде</t>
  </si>
  <si>
    <t>установка песочницы</t>
  </si>
  <si>
    <t>июнь</t>
  </si>
  <si>
    <t>окраска каркаса контейнерной площадки</t>
  </si>
  <si>
    <t>в т.ч. Нежилые</t>
  </si>
  <si>
    <t>Остаток средств на конец периода (+ есть средства, -задолженность)</t>
  </si>
  <si>
    <t>ремонт мягкой кровли кв. 126,127,128,129</t>
  </si>
  <si>
    <t>июль</t>
  </si>
  <si>
    <t>август</t>
  </si>
  <si>
    <t>ремонт теплоузлов-замена задвижек</t>
  </si>
  <si>
    <t>сентябрь</t>
  </si>
  <si>
    <t>смена циркуляц.насоса ГВС</t>
  </si>
  <si>
    <t>октябрь</t>
  </si>
  <si>
    <t>смена светильника в  подъезде</t>
  </si>
  <si>
    <t>замена кранов ,15 шт</t>
  </si>
  <si>
    <t>замена дверей пожарных выходов,8 шт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</si>
  <si>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</si>
  <si>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</si>
  <si>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</si>
  <si>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</si>
  <si>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Стоимость выполн.работы /услуги на 1 кв.м.</t>
  </si>
  <si>
    <t>Начислено за данный период по статье "содержание помещения",руб</t>
  </si>
  <si>
    <t>руб</t>
  </si>
  <si>
    <t>7.техинвентаризация</t>
  </si>
  <si>
    <t>8.Работы по ремонту общедомового имущества всего, в т.ч.</t>
  </si>
  <si>
    <t>май,сент,дек</t>
  </si>
  <si>
    <t>замена канализации кв.121</t>
  </si>
  <si>
    <t>декаб</t>
  </si>
  <si>
    <t>замена разводки отопления и стояка отопления кв 125,96, 7, 77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</si>
  <si>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</si>
  <si>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</si>
  <si>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</si>
  <si>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</si>
  <si>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</si>
  <si>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</si>
  <si>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</si>
  <si>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</si>
  <si>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</si>
  <si>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</si>
  <si>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</si>
  <si>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</si>
  <si>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9. услуги содержание консьерж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</si>
</sst>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0" fillId="0" borderId="0" xfId="0" applyFill="1"/>
    <xf numFmtId="0" fontId="3" fillId="0" borderId="0" xfId="0" applyFont="1"/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0" fontId="6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1" fontId="4" fillId="0" borderId="8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1" fontId="4" fillId="0" borderId="16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0" fontId="4" fillId="0" borderId="0" xfId="0" applyFont="1" applyFill="1"/>
    <xf numFmtId="0" fontId="7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vertical="top" wrapText="1"/>
    </xf>
    <xf numFmtId="1" fontId="9" fillId="0" borderId="5" xfId="1" applyNumberFormat="1" applyFont="1" applyFill="1" applyBorder="1" applyAlignment="1">
      <alignment vertical="top" wrapText="1"/>
    </xf>
    <xf numFmtId="0" fontId="9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/>
    <xf numFmtId="1" fontId="5" fillId="0" borderId="0" xfId="0" applyNumberFormat="1" applyFont="1" applyFill="1"/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2" fontId="4" fillId="0" borderId="20" xfId="0" applyNumberFormat="1" applyFont="1" applyFill="1" applyBorder="1" applyAlignment="1">
      <alignment vertical="top" wrapText="1"/>
    </xf>
    <xf numFmtId="1" fontId="4" fillId="0" borderId="18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wrapText="1"/>
    </xf>
    <xf numFmtId="1" fontId="4" fillId="0" borderId="0" xfId="0" applyNumberFormat="1" applyFont="1" applyFill="1" applyAlignment="1">
      <alignment wrapText="1"/>
    </xf>
    <xf numFmtId="1" fontId="5" fillId="0" borderId="12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0" fontId="5" fillId="0" borderId="10" xfId="0" applyNumberFormat="1" applyFont="1" applyFill="1" applyBorder="1" applyAlignment="1">
      <alignment vertical="top" wrapText="1"/>
    </xf>
    <xf numFmtId="1" fontId="5" fillId="0" borderId="11" xfId="1" applyNumberFormat="1" applyFont="1" applyFill="1" applyBorder="1" applyAlignment="1">
      <alignment vertical="top"/>
    </xf>
    <xf numFmtId="0" fontId="4" fillId="0" borderId="17" xfId="0" applyFont="1" applyFill="1" applyBorder="1" applyAlignment="1">
      <alignment wrapText="1"/>
    </xf>
    <xf numFmtId="1" fontId="4" fillId="0" borderId="20" xfId="0" applyNumberFormat="1" applyFont="1" applyFill="1" applyBorder="1" applyAlignment="1">
      <alignment vertical="top"/>
    </xf>
    <xf numFmtId="1" fontId="4" fillId="0" borderId="20" xfId="0" applyNumberFormat="1" applyFont="1" applyFill="1" applyBorder="1"/>
    <xf numFmtId="1" fontId="4" fillId="0" borderId="18" xfId="0" applyNumberFormat="1" applyFont="1" applyFill="1" applyBorder="1"/>
    <xf numFmtId="1" fontId="7" fillId="0" borderId="0" xfId="0" applyNumberFormat="1" applyFont="1" applyFill="1"/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7" fillId="0" borderId="21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tabSelected="1" topLeftCell="A30" workbookViewId="0">
      <selection sqref="A1:E52"/>
    </sheetView>
  </sheetViews>
  <sheetFormatPr defaultRowHeight="15.75"/>
  <cols>
    <col min="1" max="1" width="71" style="71" customWidth="1"/>
    <col min="2" max="2" width="13.5703125" style="71" customWidth="1"/>
    <col min="3" max="3" width="12.42578125" style="71" customWidth="1"/>
    <col min="4" max="4" width="15" style="71" customWidth="1"/>
    <col min="5" max="5" width="14.7109375" style="9" customWidth="1"/>
    <col min="6" max="6" width="9.85546875" style="21" bestFit="1" customWidth="1"/>
  </cols>
  <sheetData>
    <row r="1" spans="1:6" ht="31.5">
      <c r="A1" s="6" t="s">
        <v>17</v>
      </c>
      <c r="C1" s="71" t="s">
        <v>51</v>
      </c>
      <c r="D1" s="7" t="s">
        <v>52</v>
      </c>
      <c r="E1" s="7">
        <v>12</v>
      </c>
    </row>
    <row r="2" spans="1:6" ht="31.5">
      <c r="A2" s="8" t="s">
        <v>22</v>
      </c>
      <c r="D2" s="9"/>
      <c r="E2" s="71" t="s">
        <v>37</v>
      </c>
    </row>
    <row r="3" spans="1:6">
      <c r="A3" s="71" t="s">
        <v>0</v>
      </c>
      <c r="B3" s="71">
        <f>222.6+4973.9</f>
        <v>5196.5</v>
      </c>
      <c r="E3" s="70">
        <f>222.6*B4*E1</f>
        <v>68649.84</v>
      </c>
    </row>
    <row r="4" spans="1:6">
      <c r="A4" s="71" t="s">
        <v>1</v>
      </c>
      <c r="B4" s="71">
        <v>25.7</v>
      </c>
      <c r="D4" s="9"/>
    </row>
    <row r="5" spans="1:6">
      <c r="A5" s="71" t="s">
        <v>54</v>
      </c>
      <c r="B5" s="72">
        <f>B3*B4*E1</f>
        <v>1602600.5999999999</v>
      </c>
      <c r="C5" s="10"/>
      <c r="D5" s="10"/>
    </row>
    <row r="6" spans="1:6" ht="16.5" thickBot="1">
      <c r="A6" s="71" t="s">
        <v>2</v>
      </c>
      <c r="B6" s="71">
        <v>99.58</v>
      </c>
    </row>
    <row r="7" spans="1:6" s="3" customFormat="1" ht="63">
      <c r="A7" s="11" t="s">
        <v>3</v>
      </c>
      <c r="B7" s="12" t="s">
        <v>19</v>
      </c>
      <c r="C7" s="13" t="s">
        <v>49</v>
      </c>
      <c r="D7" s="14" t="s">
        <v>53</v>
      </c>
      <c r="E7" s="12" t="s">
        <v>50</v>
      </c>
      <c r="F7" s="15"/>
    </row>
    <row r="8" spans="1:6" ht="31.5">
      <c r="A8" s="16" t="s">
        <v>4</v>
      </c>
      <c r="B8" s="17" t="s">
        <v>20</v>
      </c>
      <c r="C8" s="18" t="s">
        <v>55</v>
      </c>
      <c r="D8" s="19">
        <v>0.87</v>
      </c>
      <c r="E8" s="20">
        <f>D8*B3*E1</f>
        <v>54251.46</v>
      </c>
    </row>
    <row r="9" spans="1:6" ht="47.25">
      <c r="A9" s="16" t="s">
        <v>5</v>
      </c>
      <c r="B9" s="17" t="s">
        <v>20</v>
      </c>
      <c r="C9" s="18" t="s">
        <v>55</v>
      </c>
      <c r="D9" s="19">
        <f>4.8+D10+D11+D12+D13</f>
        <v>5.9433862535681072</v>
      </c>
      <c r="E9" s="20">
        <f>D9*E1*B3</f>
        <v>370617.68000000005</v>
      </c>
    </row>
    <row r="10" spans="1:6">
      <c r="A10" s="22" t="s">
        <v>6</v>
      </c>
      <c r="B10" s="17"/>
      <c r="C10" s="18" t="s">
        <v>55</v>
      </c>
      <c r="D10" s="19">
        <f>E10/E1/B3</f>
        <v>0.20205907822572886</v>
      </c>
      <c r="E10" s="20">
        <v>12600</v>
      </c>
    </row>
    <row r="11" spans="1:6">
      <c r="A11" s="22" t="s">
        <v>7</v>
      </c>
      <c r="B11" s="17"/>
      <c r="C11" s="18" t="s">
        <v>55</v>
      </c>
      <c r="D11" s="19">
        <f>E11/E1/B3</f>
        <v>4.5960422078963406E-2</v>
      </c>
      <c r="E11" s="20">
        <v>2866</v>
      </c>
    </row>
    <row r="12" spans="1:6">
      <c r="A12" s="22" t="s">
        <v>8</v>
      </c>
      <c r="B12" s="17"/>
      <c r="C12" s="18" t="s">
        <v>55</v>
      </c>
      <c r="D12" s="19">
        <v>0.16</v>
      </c>
      <c r="E12" s="20">
        <f>D12*E1*B3</f>
        <v>9977.2799999999988</v>
      </c>
    </row>
    <row r="13" spans="1:6">
      <c r="A13" s="22" t="s">
        <v>9</v>
      </c>
      <c r="B13" s="17" t="s">
        <v>20</v>
      </c>
      <c r="C13" s="18" t="s">
        <v>55</v>
      </c>
      <c r="D13" s="19">
        <f>E13/B3/E1</f>
        <v>0.73536675326341439</v>
      </c>
      <c r="E13" s="20">
        <v>45856</v>
      </c>
    </row>
    <row r="14" spans="1:6" ht="47.25">
      <c r="A14" s="16" t="s">
        <v>10</v>
      </c>
      <c r="B14" s="17" t="s">
        <v>20</v>
      </c>
      <c r="C14" s="18" t="s">
        <v>55</v>
      </c>
      <c r="D14" s="19">
        <f>E14/E1/B3</f>
        <v>4.1270278071779085</v>
      </c>
      <c r="E14" s="20">
        <f>7943*2.7*E1</f>
        <v>257353.2</v>
      </c>
    </row>
    <row r="15" spans="1:6">
      <c r="A15" s="16" t="s">
        <v>11</v>
      </c>
      <c r="B15" s="17" t="s">
        <v>20</v>
      </c>
      <c r="C15" s="18" t="s">
        <v>55</v>
      </c>
      <c r="D15" s="19">
        <f>E15/E1/B3</f>
        <v>1.104268898938388</v>
      </c>
      <c r="E15" s="20">
        <v>68860</v>
      </c>
    </row>
    <row r="16" spans="1:6" ht="18" customHeight="1">
      <c r="A16" s="16" t="s">
        <v>12</v>
      </c>
      <c r="B16" s="17" t="s">
        <v>20</v>
      </c>
      <c r="C16" s="18" t="s">
        <v>55</v>
      </c>
      <c r="D16" s="19">
        <v>0.43</v>
      </c>
      <c r="E16" s="20">
        <f>D16*E1*B3</f>
        <v>26813.940000000002</v>
      </c>
    </row>
    <row r="17" spans="1:7" ht="47.25">
      <c r="A17" s="16" t="s">
        <v>13</v>
      </c>
      <c r="B17" s="17" t="s">
        <v>20</v>
      </c>
      <c r="C17" s="18" t="s">
        <v>55</v>
      </c>
      <c r="D17" s="19">
        <v>0.44</v>
      </c>
      <c r="E17" s="20">
        <f>D17*E1*B3</f>
        <v>27437.52</v>
      </c>
    </row>
    <row r="18" spans="1:7" s="1" customFormat="1" ht="16.5" thickBot="1">
      <c r="A18" s="23" t="s">
        <v>56</v>
      </c>
      <c r="B18" s="24" t="s">
        <v>43</v>
      </c>
      <c r="C18" s="18" t="s">
        <v>55</v>
      </c>
      <c r="D18" s="40">
        <f>E18/E1/B3</f>
        <v>2.2338753648288912E-2</v>
      </c>
      <c r="E18" s="73">
        <v>1393</v>
      </c>
      <c r="F18" s="21"/>
    </row>
    <row r="19" spans="1:7" s="1" customFormat="1">
      <c r="A19" s="25" t="s">
        <v>57</v>
      </c>
      <c r="B19" s="26"/>
      <c r="C19" s="27"/>
      <c r="D19" s="28">
        <f>E19/E1/B3</f>
        <v>5.0838865903332371</v>
      </c>
      <c r="E19" s="29">
        <f>E21+E22+E23+E24+E25+E26+E27+E28+E29+E30+E31+E32+E33+E34+E35+E36+E37</f>
        <v>317021</v>
      </c>
      <c r="F19" s="21"/>
    </row>
    <row r="20" spans="1:7" s="1" customFormat="1">
      <c r="A20" s="30"/>
      <c r="B20" s="17"/>
      <c r="C20" s="31"/>
      <c r="D20" s="32" t="s">
        <v>29</v>
      </c>
      <c r="E20" s="33" t="s">
        <v>30</v>
      </c>
      <c r="F20" s="21"/>
    </row>
    <row r="21" spans="1:7" s="1" customFormat="1">
      <c r="A21" s="30" t="s">
        <v>47</v>
      </c>
      <c r="B21" s="17" t="s">
        <v>23</v>
      </c>
      <c r="C21" s="18" t="s">
        <v>55</v>
      </c>
      <c r="D21" s="19"/>
      <c r="E21" s="34">
        <v>3817.31</v>
      </c>
      <c r="F21" s="21"/>
    </row>
    <row r="22" spans="1:7" s="1" customFormat="1">
      <c r="A22" s="35" t="s">
        <v>42</v>
      </c>
      <c r="B22" s="17" t="s">
        <v>41</v>
      </c>
      <c r="C22" s="18" t="s">
        <v>55</v>
      </c>
      <c r="D22" s="36">
        <v>4000</v>
      </c>
      <c r="E22" s="34">
        <v>2857.41</v>
      </c>
      <c r="F22" s="21"/>
    </row>
    <row r="23" spans="1:7" s="1" customFormat="1">
      <c r="A23" s="30" t="s">
        <v>48</v>
      </c>
      <c r="B23" s="17" t="s">
        <v>43</v>
      </c>
      <c r="C23" s="18" t="s">
        <v>55</v>
      </c>
      <c r="D23" s="36">
        <v>76000</v>
      </c>
      <c r="E23" s="34">
        <v>76000</v>
      </c>
      <c r="F23" s="21"/>
    </row>
    <row r="24" spans="1:7" s="1" customFormat="1">
      <c r="A24" s="30" t="s">
        <v>24</v>
      </c>
      <c r="B24" s="17" t="s">
        <v>35</v>
      </c>
      <c r="C24" s="18" t="s">
        <v>55</v>
      </c>
      <c r="D24" s="36">
        <v>6350</v>
      </c>
      <c r="E24" s="34">
        <v>20992.720000000001</v>
      </c>
      <c r="F24" s="21"/>
    </row>
    <row r="25" spans="1:7" s="1" customFormat="1">
      <c r="A25" s="30" t="s">
        <v>25</v>
      </c>
      <c r="B25" s="17" t="s">
        <v>41</v>
      </c>
      <c r="C25" s="18" t="s">
        <v>55</v>
      </c>
      <c r="D25" s="36">
        <v>30000</v>
      </c>
      <c r="E25" s="34">
        <v>19123.400000000001</v>
      </c>
      <c r="F25" s="21"/>
    </row>
    <row r="26" spans="1:7" s="1" customFormat="1">
      <c r="A26" s="30" t="s">
        <v>26</v>
      </c>
      <c r="B26" s="17"/>
      <c r="C26" s="18" t="s">
        <v>55</v>
      </c>
      <c r="D26" s="36">
        <v>11000</v>
      </c>
      <c r="E26" s="34"/>
      <c r="F26" s="21"/>
    </row>
    <row r="27" spans="1:7" s="1" customFormat="1">
      <c r="A27" s="30" t="s">
        <v>27</v>
      </c>
      <c r="B27" s="17"/>
      <c r="C27" s="18" t="s">
        <v>55</v>
      </c>
      <c r="D27" s="36">
        <v>90000</v>
      </c>
      <c r="E27" s="34"/>
      <c r="F27" s="21"/>
    </row>
    <row r="28" spans="1:7" s="1" customFormat="1">
      <c r="A28" s="35" t="s">
        <v>44</v>
      </c>
      <c r="B28" s="37" t="s">
        <v>45</v>
      </c>
      <c r="C28" s="18" t="s">
        <v>55</v>
      </c>
      <c r="D28" s="38"/>
      <c r="E28" s="39">
        <v>12692.66</v>
      </c>
      <c r="F28" s="21"/>
    </row>
    <row r="29" spans="1:7" s="1" customFormat="1">
      <c r="A29" s="35" t="s">
        <v>31</v>
      </c>
      <c r="B29" s="37" t="s">
        <v>32</v>
      </c>
      <c r="C29" s="18" t="s">
        <v>55</v>
      </c>
      <c r="D29" s="38"/>
      <c r="E29" s="39">
        <v>1076.8900000000001</v>
      </c>
      <c r="F29" s="21"/>
      <c r="G29" s="4"/>
    </row>
    <row r="30" spans="1:7" s="1" customFormat="1">
      <c r="A30" s="35" t="s">
        <v>33</v>
      </c>
      <c r="B30" s="37" t="s">
        <v>32</v>
      </c>
      <c r="C30" s="18" t="s">
        <v>55</v>
      </c>
      <c r="D30" s="38"/>
      <c r="E30" s="39">
        <v>1090.53</v>
      </c>
      <c r="F30" s="21"/>
      <c r="G30" s="4"/>
    </row>
    <row r="31" spans="1:7" s="1" customFormat="1">
      <c r="A31" s="35" t="s">
        <v>34</v>
      </c>
      <c r="B31" s="37" t="s">
        <v>32</v>
      </c>
      <c r="C31" s="18" t="s">
        <v>55</v>
      </c>
      <c r="D31" s="38"/>
      <c r="E31" s="39">
        <v>12066.09</v>
      </c>
      <c r="F31" s="21"/>
      <c r="G31" s="4"/>
    </row>
    <row r="32" spans="1:7" s="1" customFormat="1">
      <c r="A32" s="35" t="s">
        <v>61</v>
      </c>
      <c r="B32" s="37" t="s">
        <v>58</v>
      </c>
      <c r="C32" s="18" t="s">
        <v>55</v>
      </c>
      <c r="D32" s="38"/>
      <c r="E32" s="39">
        <f>300.05+2343.94+520.73+2596.35+2332.83</f>
        <v>8093.9</v>
      </c>
      <c r="F32" s="21"/>
      <c r="G32" s="4"/>
    </row>
    <row r="33" spans="1:10" s="1" customFormat="1">
      <c r="A33" s="35" t="s">
        <v>36</v>
      </c>
      <c r="B33" s="37" t="s">
        <v>35</v>
      </c>
      <c r="C33" s="18" t="s">
        <v>55</v>
      </c>
      <c r="D33" s="40"/>
      <c r="E33" s="39">
        <v>532.55999999999995</v>
      </c>
      <c r="F33" s="21"/>
      <c r="G33" s="4"/>
    </row>
    <row r="34" spans="1:10" s="1" customFormat="1">
      <c r="A34" s="35" t="s">
        <v>46</v>
      </c>
      <c r="B34" s="37" t="s">
        <v>45</v>
      </c>
      <c r="C34" s="18" t="s">
        <v>55</v>
      </c>
      <c r="D34" s="40"/>
      <c r="E34" s="39">
        <v>1811.04</v>
      </c>
      <c r="F34" s="21"/>
      <c r="G34" s="4"/>
    </row>
    <row r="35" spans="1:10" s="1" customFormat="1">
      <c r="A35" s="35" t="s">
        <v>39</v>
      </c>
      <c r="B35" s="37" t="s">
        <v>40</v>
      </c>
      <c r="C35" s="18" t="s">
        <v>55</v>
      </c>
      <c r="D35" s="40"/>
      <c r="E35" s="39">
        <v>155541.24</v>
      </c>
      <c r="F35" s="21"/>
      <c r="G35" s="4"/>
    </row>
    <row r="36" spans="1:10" s="1" customFormat="1">
      <c r="A36" s="35" t="s">
        <v>59</v>
      </c>
      <c r="B36" s="37" t="s">
        <v>60</v>
      </c>
      <c r="C36" s="41" t="s">
        <v>55</v>
      </c>
      <c r="D36" s="40"/>
      <c r="E36" s="39">
        <v>1325.25</v>
      </c>
      <c r="F36" s="21"/>
      <c r="G36" s="4"/>
    </row>
    <row r="37" spans="1:10" s="1" customFormat="1" ht="16.5" thickBot="1">
      <c r="A37" s="35" t="s">
        <v>28</v>
      </c>
      <c r="B37" s="37"/>
      <c r="C37" s="41" t="s">
        <v>55</v>
      </c>
      <c r="D37" s="38">
        <v>6000</v>
      </c>
      <c r="E37" s="39"/>
      <c r="F37" s="21"/>
    </row>
    <row r="38" spans="1:10" s="1" customFormat="1" ht="16.5" thickBot="1">
      <c r="A38" s="65" t="s">
        <v>74</v>
      </c>
      <c r="B38" s="66"/>
      <c r="C38" s="67" t="s">
        <v>55</v>
      </c>
      <c r="D38" s="68">
        <v>7.7</v>
      </c>
      <c r="E38" s="69">
        <f>D38*E1*B3</f>
        <v>480156.60000000003</v>
      </c>
      <c r="F38" s="21"/>
    </row>
    <row r="39" spans="1:10" ht="19.5" thickBot="1">
      <c r="A39" s="42" t="s">
        <v>14</v>
      </c>
      <c r="B39" s="43"/>
      <c r="C39" s="44"/>
      <c r="D39" s="45">
        <f>D8+D9+D14+D15+D16+D17+D19+D38+D18</f>
        <v>25.720908303665926</v>
      </c>
      <c r="E39" s="43">
        <f>E8+E9+E14+E15+E16+E17+E19+E38+E18</f>
        <v>1603904.4000000001</v>
      </c>
      <c r="F39" s="46"/>
      <c r="G39" s="2"/>
    </row>
    <row r="40" spans="1:10" s="1" customFormat="1" ht="18" customHeight="1">
      <c r="A40" s="48" t="s">
        <v>18</v>
      </c>
      <c r="B40" s="49"/>
      <c r="C40" s="50" t="s">
        <v>55</v>
      </c>
      <c r="D40" s="51"/>
      <c r="E40" s="74">
        <v>18379</v>
      </c>
      <c r="F40" s="47"/>
    </row>
    <row r="41" spans="1:10" s="1" customFormat="1">
      <c r="A41" s="52" t="s">
        <v>21</v>
      </c>
      <c r="B41" s="53"/>
      <c r="C41" s="18" t="s">
        <v>55</v>
      </c>
      <c r="D41" s="54"/>
      <c r="E41" s="55">
        <v>9286</v>
      </c>
      <c r="F41" s="47"/>
    </row>
    <row r="42" spans="1:10" s="1" customFormat="1">
      <c r="A42" s="52" t="s">
        <v>15</v>
      </c>
      <c r="B42" s="53"/>
      <c r="C42" s="18" t="s">
        <v>55</v>
      </c>
      <c r="D42" s="54"/>
      <c r="E42" s="55">
        <f>B5*B6/100</f>
        <v>1595869.6774800001</v>
      </c>
      <c r="F42" s="89"/>
    </row>
    <row r="43" spans="1:10" s="5" customFormat="1" ht="32.25" thickBot="1">
      <c r="A43" s="56" t="s">
        <v>38</v>
      </c>
      <c r="B43" s="57"/>
      <c r="C43" s="58" t="s">
        <v>55</v>
      </c>
      <c r="D43" s="59"/>
      <c r="E43" s="60">
        <f>E40+E41+E42-E39</f>
        <v>19630.277479999932</v>
      </c>
      <c r="F43" s="61"/>
    </row>
    <row r="44" spans="1:10" s="94" customFormat="1">
      <c r="A44" s="100" t="s">
        <v>73</v>
      </c>
      <c r="B44" s="101"/>
      <c r="C44" s="101"/>
      <c r="D44" s="102"/>
      <c r="E44" s="90">
        <v>3271</v>
      </c>
      <c r="F44" s="91"/>
      <c r="G44" s="92"/>
      <c r="H44" s="93"/>
      <c r="I44" s="93"/>
      <c r="J44" s="93"/>
    </row>
    <row r="45" spans="1:10" ht="16.5" thickBot="1">
      <c r="A45" s="75" t="s">
        <v>62</v>
      </c>
      <c r="B45" s="75"/>
      <c r="C45" s="75"/>
      <c r="D45" s="75"/>
      <c r="E45" s="76"/>
      <c r="F45" s="76"/>
    </row>
    <row r="46" spans="1:10">
      <c r="A46" s="77" t="s">
        <v>63</v>
      </c>
      <c r="B46" s="95" t="s">
        <v>64</v>
      </c>
      <c r="C46" s="95" t="s">
        <v>65</v>
      </c>
      <c r="D46" s="97"/>
      <c r="E46" s="98" t="s">
        <v>66</v>
      </c>
      <c r="F46" s="63"/>
    </row>
    <row r="47" spans="1:10" ht="63">
      <c r="A47" s="78"/>
      <c r="B47" s="96"/>
      <c r="C47" s="79" t="s">
        <v>67</v>
      </c>
      <c r="D47" s="79" t="s">
        <v>68</v>
      </c>
      <c r="E47" s="99"/>
      <c r="F47" s="63"/>
    </row>
    <row r="48" spans="1:10">
      <c r="A48" s="80" t="s">
        <v>69</v>
      </c>
      <c r="B48" s="81">
        <f>1271198+529461+145247</f>
        <v>1945906</v>
      </c>
      <c r="C48" s="81">
        <f>1271157+666997</f>
        <v>1938154</v>
      </c>
      <c r="D48" s="81">
        <f>7601</f>
        <v>7601</v>
      </c>
      <c r="E48" s="82">
        <f>C48*B6/100</f>
        <v>1930013.7531999999</v>
      </c>
      <c r="F48" s="64"/>
    </row>
    <row r="49" spans="1:6">
      <c r="A49" s="80" t="s">
        <v>70</v>
      </c>
      <c r="B49" s="81">
        <f>144571+241619</f>
        <v>386190</v>
      </c>
      <c r="C49" s="81">
        <f>142625+237423</f>
        <v>380048</v>
      </c>
      <c r="D49" s="81">
        <f>1912+3591</f>
        <v>5503</v>
      </c>
      <c r="E49" s="82">
        <f>C49*B6/100</f>
        <v>378451.79839999997</v>
      </c>
      <c r="F49" s="64"/>
    </row>
    <row r="50" spans="1:6" ht="16.5" thickBot="1">
      <c r="A50" s="83" t="s">
        <v>71</v>
      </c>
      <c r="B50" s="84">
        <f>182402</f>
        <v>182402</v>
      </c>
      <c r="C50" s="84">
        <f>147883+26535</f>
        <v>174418</v>
      </c>
      <c r="D50" s="84">
        <f>7752+232</f>
        <v>7984</v>
      </c>
      <c r="E50" s="82">
        <f>C50*B6/100</f>
        <v>173685.44440000001</v>
      </c>
      <c r="F50" s="64"/>
    </row>
    <row r="51" spans="1:6" ht="16.5" thickBot="1">
      <c r="A51" s="85" t="s">
        <v>72</v>
      </c>
      <c r="B51" s="86">
        <f>SUM(B48:B50)</f>
        <v>2514498</v>
      </c>
      <c r="C51" s="87">
        <f>SUM(C48:C50)</f>
        <v>2492620</v>
      </c>
      <c r="D51" s="87">
        <f>SUM(D48:D50)</f>
        <v>21088</v>
      </c>
      <c r="E51" s="88">
        <f>SUM(E48:E50)</f>
        <v>2482150.9959999998</v>
      </c>
      <c r="F51" s="64"/>
    </row>
    <row r="52" spans="1:6">
      <c r="A52" s="62" t="s">
        <v>16</v>
      </c>
      <c r="B52" s="9"/>
      <c r="C52" s="9"/>
      <c r="E52" s="10"/>
    </row>
    <row r="53" spans="1:6">
      <c r="B53" s="9"/>
      <c r="C53" s="9"/>
      <c r="E53" s="71"/>
    </row>
  </sheetData>
  <mergeCells count="4">
    <mergeCell ref="B46:B47"/>
    <mergeCell ref="C46:D46"/>
    <mergeCell ref="E46:E47"/>
    <mergeCell ref="A44:D44"/>
  </mergeCells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2017-02-15T10:49:46Z</cp:lastPrinted>
  <dcterms:created xsi:type="dcterms:W3CDTF">2016-04-22T06:39:22Z</dcterms:created>
  <dcterms:modified xsi:type="dcterms:W3CDTF">2017-03-20T04:34:22Z</dcterms:modified>
</cp:coreProperties>
</file>