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14" i="1"/>
  <c r="D9"/>
  <c r="E41"/>
  <c r="D43"/>
  <c r="C43"/>
  <c r="E43" s="1"/>
  <c r="D42"/>
  <c r="C42"/>
  <c r="E42" s="1"/>
  <c r="B42"/>
  <c r="D41"/>
  <c r="C41"/>
  <c r="B41"/>
  <c r="E3"/>
  <c r="E27"/>
  <c r="E21"/>
  <c r="B3"/>
  <c r="E17" s="1"/>
  <c r="E44" l="1"/>
  <c r="B44"/>
  <c r="D44"/>
  <c r="C44"/>
  <c r="D11"/>
  <c r="B5"/>
  <c r="E19"/>
  <c r="E12"/>
  <c r="D10"/>
  <c r="E16"/>
  <c r="D14"/>
  <c r="D18"/>
  <c r="E8"/>
  <c r="D13"/>
  <c r="D15"/>
  <c r="E35"/>
  <c r="E9" l="1"/>
  <c r="D19"/>
  <c r="D32" l="1"/>
  <c r="E32"/>
  <c r="E36" s="1"/>
</calcChain>
</file>

<file path=xl/sharedStrings.xml><?xml version="1.0" encoding="utf-8"?>
<sst xmlns="http://schemas.openxmlformats.org/spreadsheetml/2006/main" count="102" uniqueCount="67">
  <si>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</si>
  <si>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</si>
  <si>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</si>
  <si>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</si>
  <si>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</si>
  <si>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</si>
  <si>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</si>
  <si>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</si>
  <si>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</si>
  <si>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</si>
  <si>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</si>
  <si>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</si>
  <si>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</si>
  <si>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</si>
  <si>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</si>
  <si>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</si>
  <si>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</si>
  <si>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</si>
  <si>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</si>
  <si>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</si>
  <si>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</si>
  <si>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</si>
  <si>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М. Павлова, д.35</t>
  </si>
  <si>
    <t>план</t>
  </si>
  <si>
    <t>факт</t>
  </si>
  <si>
    <t>техобследование лифтов</t>
  </si>
  <si>
    <t>ремонт кирпич.кладки приямков входов в подвалы</t>
  </si>
  <si>
    <t>окраска МАФ</t>
  </si>
  <si>
    <t>май</t>
  </si>
  <si>
    <t>установка информстендов в подъезде</t>
  </si>
  <si>
    <t>установка сетки над вентшахтой</t>
  </si>
  <si>
    <t>июнь</t>
  </si>
  <si>
    <t>ремонт кровли кв. 93,94</t>
  </si>
  <si>
    <t>окраска каркаса контейнерной площадки</t>
  </si>
  <si>
    <t>в т.ч. Нежилые</t>
  </si>
  <si>
    <t>Остаток средств на конец периода (+ есть средства, -задолженность)</t>
  </si>
  <si>
    <t>установка скамеек</t>
  </si>
  <si>
    <t>июль</t>
  </si>
  <si>
    <t>август</t>
  </si>
  <si>
    <t>ремонт теплоузлов (замена задвижек,установка манометров)</t>
  </si>
  <si>
    <t>март,сент</t>
  </si>
  <si>
    <t>сентябрь</t>
  </si>
  <si>
    <t>ремонт кирп.кладки фасада п.1</t>
  </si>
  <si>
    <t>октябрь</t>
  </si>
  <si>
    <t>замена разводки и стояка отопления кв 40,48,60,33,93,15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</si>
  <si>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</si>
  <si>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</si>
  <si>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</si>
  <si>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Стоимость выполн.работы /услуги на 1 кв.м.</t>
  </si>
  <si>
    <t>2016 г</t>
  </si>
  <si>
    <t>Кол-во месяцев</t>
  </si>
  <si>
    <t>руб</t>
  </si>
  <si>
    <t>7.техинвентаризация</t>
  </si>
  <si>
    <t>8.Работы по ремонту общедомового имущества всего, в т.ч.</t>
  </si>
  <si>
    <t>ноябрь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</si>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</sst>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Fill="1"/>
    <xf numFmtId="1" fontId="4" fillId="0" borderId="0" xfId="0" applyNumberFormat="1" applyFont="1" applyFill="1"/>
    <xf numFmtId="0" fontId="3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2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2" fontId="3" fillId="0" borderId="7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vertical="top" wrapText="1"/>
    </xf>
    <xf numFmtId="1" fontId="3" fillId="0" borderId="3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" fontId="3" fillId="0" borderId="5" xfId="0" applyNumberFormat="1" applyFont="1" applyFill="1" applyBorder="1" applyAlignment="1">
      <alignment vertical="top" wrapText="1"/>
    </xf>
    <xf numFmtId="1" fontId="3" fillId="0" borderId="13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3" xfId="1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wrapText="1"/>
    </xf>
    <xf numFmtId="0" fontId="7" fillId="0" borderId="5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1" fontId="7" fillId="0" borderId="5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2" fontId="4" fillId="0" borderId="1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1" fontId="4" fillId="0" borderId="15" xfId="0" applyNumberFormat="1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vertical="top" wrapText="1"/>
    </xf>
    <xf numFmtId="1" fontId="5" fillId="0" borderId="8" xfId="1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3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6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1" fontId="4" fillId="0" borderId="1" xfId="1" applyNumberFormat="1" applyFont="1" applyFill="1" applyBorder="1" applyAlignment="1">
      <alignment vertical="top"/>
    </xf>
    <xf numFmtId="1" fontId="4" fillId="0" borderId="3" xfId="0" applyNumberFormat="1" applyFont="1" applyFill="1" applyBorder="1"/>
    <xf numFmtId="0" fontId="4" fillId="0" borderId="14" xfId="0" applyNumberFormat="1" applyFont="1" applyFill="1" applyBorder="1" applyAlignment="1">
      <alignment vertical="top" wrapText="1"/>
    </xf>
    <xf numFmtId="1" fontId="4" fillId="0" borderId="10" xfId="1" applyNumberFormat="1" applyFont="1" applyFill="1" applyBorder="1" applyAlignment="1">
      <alignment vertical="top"/>
    </xf>
    <xf numFmtId="0" fontId="3" fillId="0" borderId="16" xfId="0" applyFont="1" applyFill="1" applyBorder="1" applyAlignment="1">
      <alignment wrapText="1"/>
    </xf>
    <xf numFmtId="1" fontId="3" fillId="0" borderId="17" xfId="0" applyNumberFormat="1" applyFont="1" applyFill="1" applyBorder="1" applyAlignment="1">
      <alignment vertical="top"/>
    </xf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0" fontId="4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7" fillId="0" borderId="3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0" fillId="0" borderId="0" xfId="0" applyBorder="1"/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/>
    <xf numFmtId="0" fontId="5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22" workbookViewId="0">
      <selection sqref="A1:E45"/>
    </sheetView>
  </sheetViews>
  <sheetFormatPr defaultRowHeight="15.75"/>
  <cols>
    <col min="1" max="1" width="70.85546875" style="54" customWidth="1"/>
    <col min="2" max="2" width="13.42578125" style="54" customWidth="1"/>
    <col min="3" max="3" width="11" style="54" customWidth="1"/>
    <col min="4" max="4" width="13.42578125" style="54" customWidth="1"/>
    <col min="5" max="5" width="15.5703125" style="12" customWidth="1"/>
    <col min="6" max="6" width="9.85546875" style="54" bestFit="1" customWidth="1"/>
    <col min="7" max="7" width="9.140625" style="59"/>
  </cols>
  <sheetData>
    <row r="1" spans="1:7" ht="31.5">
      <c r="A1" s="10" t="s">
        <v>17</v>
      </c>
      <c r="C1" s="54" t="s">
        <v>49</v>
      </c>
      <c r="D1" s="11" t="s">
        <v>50</v>
      </c>
      <c r="E1" s="11">
        <v>12</v>
      </c>
    </row>
    <row r="2" spans="1:7" ht="17.25" customHeight="1">
      <c r="A2" s="4" t="s">
        <v>22</v>
      </c>
      <c r="D2" s="12"/>
      <c r="E2" s="53" t="s">
        <v>34</v>
      </c>
    </row>
    <row r="3" spans="1:7">
      <c r="A3" s="54" t="s">
        <v>0</v>
      </c>
      <c r="B3" s="54">
        <f>571.7+5524.5</f>
        <v>6096.2</v>
      </c>
      <c r="E3" s="53">
        <f>561.7*B4*E1</f>
        <v>110542.56</v>
      </c>
    </row>
    <row r="4" spans="1:7">
      <c r="A4" s="54" t="s">
        <v>1</v>
      </c>
      <c r="B4" s="54">
        <v>16.399999999999999</v>
      </c>
      <c r="D4" s="12"/>
    </row>
    <row r="5" spans="1:7">
      <c r="A5" s="54" t="s">
        <v>47</v>
      </c>
      <c r="B5" s="55">
        <f>B3*B4*E1</f>
        <v>1199732.1599999999</v>
      </c>
      <c r="C5" s="13"/>
      <c r="D5" s="13"/>
    </row>
    <row r="6" spans="1:7" ht="16.5" thickBot="1">
      <c r="A6" s="54" t="s">
        <v>2</v>
      </c>
      <c r="B6" s="54">
        <v>95.91</v>
      </c>
    </row>
    <row r="7" spans="1:7" s="2" customFormat="1" ht="63.75" thickBot="1">
      <c r="A7" s="78" t="s">
        <v>3</v>
      </c>
      <c r="B7" s="79" t="s">
        <v>19</v>
      </c>
      <c r="C7" s="8" t="s">
        <v>45</v>
      </c>
      <c r="D7" s="9" t="s">
        <v>48</v>
      </c>
      <c r="E7" s="7" t="s">
        <v>46</v>
      </c>
      <c r="F7" s="14"/>
      <c r="G7" s="60"/>
    </row>
    <row r="8" spans="1:7" ht="31.5">
      <c r="A8" s="80" t="s">
        <v>4</v>
      </c>
      <c r="B8" s="22" t="s">
        <v>20</v>
      </c>
      <c r="C8" s="77" t="s">
        <v>51</v>
      </c>
      <c r="D8" s="18">
        <v>0.87</v>
      </c>
      <c r="E8" s="19">
        <f>D8*B3*E1</f>
        <v>63644.327999999994</v>
      </c>
    </row>
    <row r="9" spans="1:7" ht="47.25">
      <c r="A9" s="15" t="s">
        <v>5</v>
      </c>
      <c r="B9" s="16" t="s">
        <v>20</v>
      </c>
      <c r="C9" s="77" t="s">
        <v>51</v>
      </c>
      <c r="D9" s="18">
        <f>4.4+D10+D11+D12+D13</f>
        <v>6.514072482311386</v>
      </c>
      <c r="E9" s="19">
        <f>D9*E1*B3</f>
        <v>476533.06400000007</v>
      </c>
    </row>
    <row r="10" spans="1:7">
      <c r="A10" s="20" t="s">
        <v>6</v>
      </c>
      <c r="B10" s="16"/>
      <c r="C10" s="77" t="s">
        <v>51</v>
      </c>
      <c r="D10" s="18">
        <f>E10/E1/B3</f>
        <v>0.14353203635051343</v>
      </c>
      <c r="E10" s="19">
        <v>10500</v>
      </c>
    </row>
    <row r="11" spans="1:7">
      <c r="A11" s="20" t="s">
        <v>7</v>
      </c>
      <c r="B11" s="16"/>
      <c r="C11" s="77" t="s">
        <v>51</v>
      </c>
      <c r="D11" s="18">
        <f>E11/E1/B3</f>
        <v>3.2547597957197381E-2</v>
      </c>
      <c r="E11" s="19">
        <v>2381</v>
      </c>
    </row>
    <row r="12" spans="1:7">
      <c r="A12" s="20" t="s">
        <v>8</v>
      </c>
      <c r="B12" s="16"/>
      <c r="C12" s="77" t="s">
        <v>51</v>
      </c>
      <c r="D12" s="18">
        <v>0.16</v>
      </c>
      <c r="E12" s="19">
        <f>D12*E1*B3</f>
        <v>11704.704</v>
      </c>
    </row>
    <row r="13" spans="1:7">
      <c r="A13" s="20" t="s">
        <v>9</v>
      </c>
      <c r="B13" s="16" t="s">
        <v>20</v>
      </c>
      <c r="C13" s="77" t="s">
        <v>51</v>
      </c>
      <c r="D13" s="18">
        <f>E13/B3/E1</f>
        <v>1.7779928480036744</v>
      </c>
      <c r="E13" s="19">
        <v>130068</v>
      </c>
    </row>
    <row r="14" spans="1:7" ht="47.25">
      <c r="A14" s="15" t="s">
        <v>10</v>
      </c>
      <c r="B14" s="16" t="s">
        <v>20</v>
      </c>
      <c r="C14" s="77" t="s">
        <v>51</v>
      </c>
      <c r="D14" s="18">
        <f>E14/E1/B3</f>
        <v>3.7105081854269875</v>
      </c>
      <c r="E14" s="19">
        <f>9048*2.5*E1</f>
        <v>271440</v>
      </c>
    </row>
    <row r="15" spans="1:7">
      <c r="A15" s="15" t="s">
        <v>11</v>
      </c>
      <c r="B15" s="16" t="s">
        <v>20</v>
      </c>
      <c r="C15" s="77" t="s">
        <v>51</v>
      </c>
      <c r="D15" s="18">
        <f>E15/E1/B3</f>
        <v>0.94129676410441476</v>
      </c>
      <c r="E15" s="19">
        <v>68860</v>
      </c>
    </row>
    <row r="16" spans="1:7" ht="17.25" customHeight="1">
      <c r="A16" s="15" t="s">
        <v>12</v>
      </c>
      <c r="B16" s="16" t="s">
        <v>20</v>
      </c>
      <c r="C16" s="77" t="s">
        <v>51</v>
      </c>
      <c r="D16" s="18">
        <v>0.43</v>
      </c>
      <c r="E16" s="19">
        <f>D16*E1*B3</f>
        <v>31456.392</v>
      </c>
    </row>
    <row r="17" spans="1:7" ht="47.25">
      <c r="A17" s="15" t="s">
        <v>13</v>
      </c>
      <c r="B17" s="16" t="s">
        <v>20</v>
      </c>
      <c r="C17" s="77" t="s">
        <v>51</v>
      </c>
      <c r="D17" s="18">
        <v>0.44</v>
      </c>
      <c r="E17" s="19">
        <f>D17*E1*B3</f>
        <v>32187.936000000002</v>
      </c>
    </row>
    <row r="18" spans="1:7" s="1" customFormat="1" ht="16.5" thickBot="1">
      <c r="A18" s="81" t="s">
        <v>52</v>
      </c>
      <c r="B18" s="82" t="s">
        <v>41</v>
      </c>
      <c r="C18" s="77" t="s">
        <v>51</v>
      </c>
      <c r="D18" s="52">
        <f>E18/E1/B3</f>
        <v>1.9041916822501448E-2</v>
      </c>
      <c r="E18" s="56">
        <v>1393</v>
      </c>
      <c r="F18" s="54"/>
      <c r="G18" s="59"/>
    </row>
    <row r="19" spans="1:7" s="1" customFormat="1">
      <c r="A19" s="21" t="s">
        <v>53</v>
      </c>
      <c r="B19" s="22"/>
      <c r="C19" s="23"/>
      <c r="D19" s="24">
        <f>E19/E1/B3</f>
        <v>3.0037635466902879</v>
      </c>
      <c r="E19" s="57">
        <f>E21+E22+E23+E24+E25+E26+E27+E28+E29+E30+E31</f>
        <v>219738.52</v>
      </c>
      <c r="F19" s="54"/>
      <c r="G19" s="59"/>
    </row>
    <row r="20" spans="1:7" s="1" customFormat="1">
      <c r="A20" s="25"/>
      <c r="B20" s="16"/>
      <c r="C20" s="26"/>
      <c r="D20" s="27" t="s">
        <v>23</v>
      </c>
      <c r="E20" s="28" t="s">
        <v>24</v>
      </c>
      <c r="F20" s="54"/>
      <c r="G20" s="59"/>
    </row>
    <row r="21" spans="1:7" s="3" customFormat="1">
      <c r="A21" s="25" t="s">
        <v>39</v>
      </c>
      <c r="B21" s="16" t="s">
        <v>38</v>
      </c>
      <c r="C21" s="17" t="s">
        <v>51</v>
      </c>
      <c r="D21" s="29">
        <v>12000</v>
      </c>
      <c r="E21" s="30">
        <f>2937.87+9337.16</f>
        <v>12275.029999999999</v>
      </c>
      <c r="F21" s="4"/>
      <c r="G21" s="61"/>
    </row>
    <row r="22" spans="1:7" s="3" customFormat="1">
      <c r="A22" s="25" t="s">
        <v>25</v>
      </c>
      <c r="B22" s="16" t="s">
        <v>54</v>
      </c>
      <c r="C22" s="17" t="s">
        <v>51</v>
      </c>
      <c r="D22" s="29">
        <v>39000</v>
      </c>
      <c r="E22" s="30">
        <v>36000</v>
      </c>
      <c r="F22" s="4"/>
      <c r="G22" s="61"/>
    </row>
    <row r="23" spans="1:7" s="3" customFormat="1">
      <c r="A23" s="25" t="s">
        <v>27</v>
      </c>
      <c r="B23" s="16" t="s">
        <v>28</v>
      </c>
      <c r="C23" s="17" t="s">
        <v>51</v>
      </c>
      <c r="D23" s="29"/>
      <c r="E23" s="30">
        <v>3336.4</v>
      </c>
      <c r="F23" s="4"/>
      <c r="G23" s="61"/>
    </row>
    <row r="24" spans="1:7" s="3" customFormat="1">
      <c r="A24" s="25" t="s">
        <v>29</v>
      </c>
      <c r="B24" s="16" t="s">
        <v>28</v>
      </c>
      <c r="C24" s="17" t="s">
        <v>51</v>
      </c>
      <c r="D24" s="29"/>
      <c r="E24" s="30">
        <v>3413.69</v>
      </c>
      <c r="F24" s="4"/>
      <c r="G24" s="61"/>
    </row>
    <row r="25" spans="1:7" s="3" customFormat="1">
      <c r="A25" s="25" t="s">
        <v>30</v>
      </c>
      <c r="B25" s="16" t="s">
        <v>28</v>
      </c>
      <c r="C25" s="17" t="s">
        <v>51</v>
      </c>
      <c r="D25" s="29"/>
      <c r="E25" s="30">
        <v>1056.42</v>
      </c>
      <c r="F25" s="4"/>
      <c r="G25" s="61"/>
    </row>
    <row r="26" spans="1:7" s="3" customFormat="1">
      <c r="A26" s="25" t="s">
        <v>26</v>
      </c>
      <c r="B26" s="16" t="s">
        <v>31</v>
      </c>
      <c r="C26" s="17" t="s">
        <v>51</v>
      </c>
      <c r="D26" s="29">
        <v>45200</v>
      </c>
      <c r="E26" s="30">
        <v>57898.63</v>
      </c>
      <c r="F26" s="4"/>
      <c r="G26" s="61"/>
    </row>
    <row r="27" spans="1:7" s="3" customFormat="1">
      <c r="A27" s="25" t="s">
        <v>44</v>
      </c>
      <c r="B27" s="16" t="s">
        <v>40</v>
      </c>
      <c r="C27" s="17" t="s">
        <v>51</v>
      </c>
      <c r="D27" s="18"/>
      <c r="E27" s="30">
        <f>1683.53+4782.01+2046.28+2256.41+1324.23+903.3+688.31</f>
        <v>13684.069999999998</v>
      </c>
      <c r="F27" s="4"/>
      <c r="G27" s="61"/>
    </row>
    <row r="28" spans="1:7" s="3" customFormat="1">
      <c r="A28" s="25" t="s">
        <v>32</v>
      </c>
      <c r="B28" s="16" t="s">
        <v>31</v>
      </c>
      <c r="C28" s="17" t="s">
        <v>51</v>
      </c>
      <c r="D28" s="18"/>
      <c r="E28" s="30">
        <v>80426.53</v>
      </c>
      <c r="F28" s="4"/>
      <c r="G28" s="61"/>
    </row>
    <row r="29" spans="1:7" s="3" customFormat="1">
      <c r="A29" s="25" t="s">
        <v>36</v>
      </c>
      <c r="B29" s="16" t="s">
        <v>37</v>
      </c>
      <c r="C29" s="17" t="s">
        <v>51</v>
      </c>
      <c r="D29" s="18"/>
      <c r="E29" s="30">
        <v>4105</v>
      </c>
      <c r="F29" s="4"/>
      <c r="G29" s="61"/>
    </row>
    <row r="30" spans="1:7" s="3" customFormat="1">
      <c r="A30" s="25" t="s">
        <v>33</v>
      </c>
      <c r="B30" s="16" t="s">
        <v>31</v>
      </c>
      <c r="C30" s="17" t="s">
        <v>51</v>
      </c>
      <c r="D30" s="18"/>
      <c r="E30" s="30">
        <v>532.55999999999995</v>
      </c>
      <c r="F30" s="4"/>
      <c r="G30" s="61"/>
    </row>
    <row r="31" spans="1:7" s="3" customFormat="1">
      <c r="A31" s="25" t="s">
        <v>42</v>
      </c>
      <c r="B31" s="16" t="s">
        <v>43</v>
      </c>
      <c r="C31" s="17" t="s">
        <v>51</v>
      </c>
      <c r="D31" s="18"/>
      <c r="E31" s="30">
        <v>7010.19</v>
      </c>
      <c r="F31" s="4"/>
      <c r="G31" s="61"/>
    </row>
    <row r="32" spans="1:7" ht="16.5" thickBot="1">
      <c r="A32" s="31" t="s">
        <v>14</v>
      </c>
      <c r="B32" s="32"/>
      <c r="C32" s="33"/>
      <c r="D32" s="34">
        <f>D8+D9+D14+D15+D16+D17+D19+D18</f>
        <v>15.928682895355578</v>
      </c>
      <c r="E32" s="35">
        <f>E8+E9+E14+E15+E16+E17+E19+E18</f>
        <v>1165253.24</v>
      </c>
      <c r="F32" s="4"/>
      <c r="G32" s="62"/>
    </row>
    <row r="33" spans="1:10" s="1" customFormat="1" ht="17.25" customHeight="1">
      <c r="A33" s="37" t="s">
        <v>18</v>
      </c>
      <c r="B33" s="38"/>
      <c r="C33" s="39" t="s">
        <v>51</v>
      </c>
      <c r="D33" s="40"/>
      <c r="E33" s="58">
        <v>-32534</v>
      </c>
      <c r="F33" s="36"/>
      <c r="G33" s="59"/>
    </row>
    <row r="34" spans="1:10" s="1" customFormat="1">
      <c r="A34" s="41" t="s">
        <v>21</v>
      </c>
      <c r="B34" s="42"/>
      <c r="C34" s="17" t="s">
        <v>51</v>
      </c>
      <c r="D34" s="43"/>
      <c r="E34" s="44">
        <v>19935</v>
      </c>
      <c r="F34" s="36"/>
      <c r="G34" s="59"/>
    </row>
    <row r="35" spans="1:10" s="1" customFormat="1">
      <c r="A35" s="41" t="s">
        <v>15</v>
      </c>
      <c r="B35" s="42"/>
      <c r="C35" s="17" t="s">
        <v>51</v>
      </c>
      <c r="D35" s="43"/>
      <c r="E35" s="44">
        <f>B5*B6/100+D5</f>
        <v>1150663.1146559999</v>
      </c>
      <c r="F35" s="83"/>
      <c r="G35" s="59"/>
    </row>
    <row r="36" spans="1:10" s="3" customFormat="1" ht="32.25" thickBot="1">
      <c r="A36" s="45" t="s">
        <v>35</v>
      </c>
      <c r="B36" s="46"/>
      <c r="C36" s="47" t="s">
        <v>51</v>
      </c>
      <c r="D36" s="48"/>
      <c r="E36" s="49">
        <f>E33+E34+E35-E32</f>
        <v>-27189.125344000058</v>
      </c>
      <c r="F36" s="50"/>
      <c r="G36" s="61"/>
    </row>
    <row r="37" spans="1:10" s="88" customFormat="1">
      <c r="A37" s="94" t="s">
        <v>66</v>
      </c>
      <c r="B37" s="95"/>
      <c r="C37" s="95"/>
      <c r="D37" s="96"/>
      <c r="E37" s="84">
        <v>1777</v>
      </c>
      <c r="F37" s="85"/>
      <c r="G37" s="86"/>
      <c r="H37" s="87"/>
      <c r="I37" s="87"/>
      <c r="J37" s="87"/>
    </row>
    <row r="38" spans="1:10" ht="16.5" thickBot="1">
      <c r="A38" s="63" t="s">
        <v>55</v>
      </c>
      <c r="B38" s="63"/>
      <c r="C38" s="63"/>
      <c r="D38" s="63"/>
      <c r="E38" s="64"/>
      <c r="F38" s="64"/>
    </row>
    <row r="39" spans="1:10">
      <c r="A39" s="65" t="s">
        <v>56</v>
      </c>
      <c r="B39" s="89" t="s">
        <v>57</v>
      </c>
      <c r="C39" s="89" t="s">
        <v>58</v>
      </c>
      <c r="D39" s="91"/>
      <c r="E39" s="92" t="s">
        <v>59</v>
      </c>
      <c r="F39" s="5"/>
    </row>
    <row r="40" spans="1:10" ht="63">
      <c r="A40" s="66"/>
      <c r="B40" s="90"/>
      <c r="C40" s="67" t="s">
        <v>60</v>
      </c>
      <c r="D40" s="67" t="s">
        <v>61</v>
      </c>
      <c r="E40" s="93"/>
      <c r="F40" s="5"/>
    </row>
    <row r="41" spans="1:10">
      <c r="A41" s="68" t="s">
        <v>62</v>
      </c>
      <c r="B41" s="69">
        <f>1404420+448450+122836</f>
        <v>1975706</v>
      </c>
      <c r="C41" s="69">
        <f>1393647+566889</f>
        <v>1960536</v>
      </c>
      <c r="D41" s="69">
        <f>9994+4817</f>
        <v>14811</v>
      </c>
      <c r="E41" s="70">
        <f>C41*B6/100</f>
        <v>1880350.0776</v>
      </c>
      <c r="F41" s="6"/>
    </row>
    <row r="42" spans="1:10">
      <c r="A42" s="68" t="s">
        <v>63</v>
      </c>
      <c r="B42" s="69">
        <f>122859+207175</f>
        <v>330034</v>
      </c>
      <c r="C42" s="69">
        <f>122046+204609</f>
        <v>326655</v>
      </c>
      <c r="D42" s="69">
        <f>592+1310</f>
        <v>1902</v>
      </c>
      <c r="E42" s="70">
        <f>C42*B6/100</f>
        <v>313294.81050000002</v>
      </c>
      <c r="F42" s="6"/>
    </row>
    <row r="43" spans="1:10" ht="16.5" thickBot="1">
      <c r="A43" s="71" t="s">
        <v>64</v>
      </c>
      <c r="B43" s="72">
        <v>160767</v>
      </c>
      <c r="C43" s="72">
        <f>131165+17536</f>
        <v>148701</v>
      </c>
      <c r="D43" s="72">
        <f>11917+142</f>
        <v>12059</v>
      </c>
      <c r="E43" s="70">
        <f>C43*B6/100</f>
        <v>142619.12909999999</v>
      </c>
      <c r="F43" s="6"/>
    </row>
    <row r="44" spans="1:10" ht="16.5" thickBot="1">
      <c r="A44" s="73" t="s">
        <v>65</v>
      </c>
      <c r="B44" s="74">
        <f>SUM(B41:B43)</f>
        <v>2466507</v>
      </c>
      <c r="C44" s="75">
        <f>SUM(C41:C43)</f>
        <v>2435892</v>
      </c>
      <c r="D44" s="75">
        <f>SUM(D41:D43)</f>
        <v>28772</v>
      </c>
      <c r="E44" s="76">
        <f>SUM(E41:E43)</f>
        <v>2336264.0172000001</v>
      </c>
      <c r="F44" s="6"/>
    </row>
    <row r="45" spans="1:10">
      <c r="A45" s="51" t="s">
        <v>16</v>
      </c>
      <c r="B45" s="12"/>
      <c r="C45" s="12"/>
      <c r="E45" s="13"/>
    </row>
    <row r="46" spans="1:10">
      <c r="B46" s="12"/>
      <c r="C46" s="12"/>
      <c r="E46" s="54"/>
    </row>
  </sheetData>
  <mergeCells count="4">
    <mergeCell ref="B39:B40"/>
    <mergeCell ref="C39:D39"/>
    <mergeCell ref="E39:E40"/>
    <mergeCell ref="A37:D37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2017-02-15T10:52:11Z</cp:lastPrinted>
  <dcterms:created xsi:type="dcterms:W3CDTF">2016-04-22T06:39:22Z</dcterms:created>
  <dcterms:modified xsi:type="dcterms:W3CDTF">2017-03-20T04:34:40Z</dcterms:modified>
</cp:coreProperties>
</file>