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B47" i="1"/>
  <c r="E14"/>
  <c r="D9"/>
  <c r="D47"/>
  <c r="C47"/>
  <c r="E47" s="1"/>
  <c r="D48"/>
  <c r="C48"/>
  <c r="E48" s="1"/>
  <c r="B48"/>
  <c r="D49"/>
  <c r="C49"/>
  <c r="C50" s="1"/>
  <c r="B49"/>
  <c r="B50"/>
  <c r="E30"/>
  <c r="E49" l="1"/>
  <c r="E50" s="1"/>
  <c r="D50"/>
  <c r="E3"/>
  <c r="E29"/>
  <c r="B3"/>
  <c r="D18" l="1"/>
  <c r="D11"/>
  <c r="E17"/>
  <c r="B5"/>
  <c r="E41" s="1"/>
  <c r="E19"/>
  <c r="D14"/>
  <c r="D10"/>
  <c r="E37"/>
  <c r="E12"/>
  <c r="E8"/>
  <c r="E16"/>
  <c r="D15"/>
  <c r="D13"/>
  <c r="D19" l="1"/>
  <c r="D38" l="1"/>
  <c r="E9"/>
  <c r="E38" s="1"/>
  <c r="E42" l="1"/>
</calcChain>
</file>

<file path=xl/sharedStrings.xml><?xml version="1.0" encoding="utf-8"?>
<sst xmlns="http://schemas.openxmlformats.org/spreadsheetml/2006/main" count="116" uniqueCount="74">
  <si>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</si>
  <si>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</si>
  <si>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</si>
  <si>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</si>
  <si>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</si>
  <si>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</si>
  <si>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</si>
  <si>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</si>
  <si>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</si>
  <si>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</si>
  <si>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</si>
  <si>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</si>
  <si>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</si>
  <si>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</si>
  <si>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</si>
  <si>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</si>
  <si>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</si>
  <si>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</si>
  <si>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</si>
  <si>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</si>
  <si>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</si>
  <si>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</si>
  <si>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замена кранов</t>
  </si>
  <si>
    <t>январь</t>
  </si>
  <si>
    <t>Чебоксары, ул. М. Павлова, д.37</t>
  </si>
  <si>
    <t>замена светильников</t>
  </si>
  <si>
    <t>установка циркуляционного насоса</t>
  </si>
  <si>
    <t>март</t>
  </si>
  <si>
    <t>план</t>
  </si>
  <si>
    <t>факт</t>
  </si>
  <si>
    <t>ремонт теплоузлов</t>
  </si>
  <si>
    <t>косметич.ремонт цоколя</t>
  </si>
  <si>
    <t>установка сетки над вентшахтой</t>
  </si>
  <si>
    <t>установка стендов "объявления"</t>
  </si>
  <si>
    <t>установка энергосберег.светильников,36 шт</t>
  </si>
  <si>
    <t>кирпич.кладка вентшахт</t>
  </si>
  <si>
    <t>май</t>
  </si>
  <si>
    <t>установка одноместной площадки ТБО</t>
  </si>
  <si>
    <t>установка информстендов в подъезде</t>
  </si>
  <si>
    <t>окраска МАФ</t>
  </si>
  <si>
    <t>в т.ч. Нежилые</t>
  </si>
  <si>
    <t>Остаток средств на конец периода (+ есть средства, -задолженность)</t>
  </si>
  <si>
    <t>установка скамеек</t>
  </si>
  <si>
    <t>июль</t>
  </si>
  <si>
    <t>август</t>
  </si>
  <si>
    <t>сентябрь</t>
  </si>
  <si>
    <t>замена стояков ХВС кв.64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</si>
  <si>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</si>
  <si>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</si>
  <si>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</si>
  <si>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</si>
  <si>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помещения",руб</t>
  </si>
  <si>
    <t>руб</t>
  </si>
  <si>
    <t>7.техинвентаризация</t>
  </si>
  <si>
    <t>8.Работы по ремонту общедомового имущества всего, в т.ч.</t>
  </si>
  <si>
    <t>Стоимость выполн.работы /услуги на 1 кв.м.</t>
  </si>
  <si>
    <t>9. услуги содержание консьерж</t>
  </si>
  <si>
    <t>замена нижней разводки ГВС с перекрывающими узлами</t>
  </si>
  <si>
    <t>ноябрь</t>
  </si>
  <si>
    <t>февр,июнь</t>
  </si>
  <si>
    <t>замена стояка отопления,кв.17,59,14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</si>
  <si>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</si>
  <si>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</si>
  <si>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</si>
  <si>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</si>
  <si>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</si>
  <si>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</si>
  <si>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</si>
  <si>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</si>
  <si>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</si>
  <si>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</si>
  <si>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</si>
  <si>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</si>
  <si>
    <t>апр,сент,окт дек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</si>
</sst>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4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1" fontId="3" fillId="0" borderId="0" xfId="0" applyNumberFormat="1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/>
    <xf numFmtId="1" fontId="6" fillId="0" borderId="0" xfId="0" applyNumberFormat="1" applyFont="1" applyFill="1"/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2" fontId="6" fillId="0" borderId="0" xfId="0" applyNumberFormat="1" applyFont="1" applyFill="1" applyAlignment="1">
      <alignment wrapText="1"/>
    </xf>
    <xf numFmtId="1" fontId="6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vertical="top" wrapText="1"/>
    </xf>
    <xf numFmtId="1" fontId="5" fillId="0" borderId="3" xfId="0" applyNumberFormat="1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center" vertical="top" wrapText="1"/>
    </xf>
    <xf numFmtId="1" fontId="6" fillId="0" borderId="11" xfId="0" applyNumberFormat="1" applyFont="1" applyFill="1" applyBorder="1" applyAlignment="1">
      <alignment vertical="top" wrapText="1"/>
    </xf>
    <xf numFmtId="1" fontId="5" fillId="0" borderId="12" xfId="0" applyNumberFormat="1" applyFont="1" applyFill="1" applyBorder="1" applyAlignment="1">
      <alignment vertical="top" wrapText="1"/>
    </xf>
    <xf numFmtId="2" fontId="5" fillId="0" borderId="20" xfId="0" applyNumberFormat="1" applyFont="1" applyFill="1" applyBorder="1" applyAlignment="1">
      <alignment vertical="top" wrapText="1"/>
    </xf>
    <xf numFmtId="1" fontId="5" fillId="0" borderId="18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1" fontId="5" fillId="0" borderId="5" xfId="0" applyNumberFormat="1" applyFont="1" applyFill="1" applyBorder="1" applyAlignment="1">
      <alignment vertical="top" wrapText="1"/>
    </xf>
    <xf numFmtId="1" fontId="5" fillId="0" borderId="16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8" fillId="0" borderId="6" xfId="0" applyFont="1" applyFill="1" applyBorder="1" applyAlignment="1">
      <alignment wrapText="1"/>
    </xf>
    <xf numFmtId="0" fontId="8" fillId="0" borderId="8" xfId="0" applyFont="1" applyFill="1" applyBorder="1" applyAlignment="1">
      <alignment vertical="top" wrapText="1"/>
    </xf>
    <xf numFmtId="0" fontId="6" fillId="0" borderId="13" xfId="0" applyFont="1" applyFill="1" applyBorder="1" applyAlignment="1">
      <alignment horizontal="center" vertical="top" wrapText="1"/>
    </xf>
    <xf numFmtId="2" fontId="8" fillId="0" borderId="7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vertical="top" wrapText="1"/>
    </xf>
    <xf numFmtId="1" fontId="8" fillId="0" borderId="3" xfId="1" applyNumberFormat="1" applyFont="1" applyFill="1" applyBorder="1" applyAlignment="1">
      <alignment vertical="top" wrapText="1"/>
    </xf>
    <xf numFmtId="0" fontId="10" fillId="0" borderId="9" xfId="0" applyFont="1" applyFill="1" applyBorder="1" applyAlignment="1">
      <alignment wrapText="1"/>
    </xf>
    <xf numFmtId="0" fontId="10" fillId="0" borderId="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>
      <alignment vertical="top" wrapText="1"/>
    </xf>
    <xf numFmtId="1" fontId="10" fillId="0" borderId="5" xfId="1" applyNumberFormat="1" applyFont="1" applyFill="1" applyBorder="1" applyAlignment="1">
      <alignment vertical="top" wrapText="1"/>
    </xf>
    <xf numFmtId="0" fontId="10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wrapText="1"/>
    </xf>
    <xf numFmtId="1" fontId="5" fillId="0" borderId="0" xfId="0" applyNumberFormat="1" applyFont="1" applyFill="1" applyAlignment="1">
      <alignment wrapText="1"/>
    </xf>
    <xf numFmtId="1" fontId="6" fillId="0" borderId="12" xfId="0" applyNumberFormat="1" applyFont="1" applyFill="1" applyBorder="1" applyAlignment="1">
      <alignment vertical="top" wrapText="1"/>
    </xf>
    <xf numFmtId="1" fontId="5" fillId="0" borderId="8" xfId="0" applyNumberFormat="1" applyFont="1" applyFill="1" applyBorder="1" applyAlignment="1">
      <alignment vertical="top" wrapText="1"/>
    </xf>
    <xf numFmtId="1" fontId="8" fillId="0" borderId="8" xfId="1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/>
    <xf numFmtId="0" fontId="6" fillId="0" borderId="6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vertical="top" wrapText="1"/>
    </xf>
    <xf numFmtId="1" fontId="6" fillId="0" borderId="1" xfId="1" applyNumberFormat="1" applyFont="1" applyFill="1" applyBorder="1" applyAlignment="1">
      <alignment vertical="top"/>
    </xf>
    <xf numFmtId="1" fontId="6" fillId="0" borderId="3" xfId="0" applyNumberFormat="1" applyFont="1" applyFill="1" applyBorder="1"/>
    <xf numFmtId="0" fontId="6" fillId="0" borderId="10" xfId="0" applyNumberFormat="1" applyFont="1" applyFill="1" applyBorder="1" applyAlignment="1">
      <alignment vertical="top" wrapText="1"/>
    </xf>
    <xf numFmtId="1" fontId="6" fillId="0" borderId="11" xfId="1" applyNumberFormat="1" applyFont="1" applyFill="1" applyBorder="1" applyAlignment="1">
      <alignment vertical="top"/>
    </xf>
    <xf numFmtId="0" fontId="5" fillId="0" borderId="17" xfId="0" applyFont="1" applyFill="1" applyBorder="1" applyAlignment="1">
      <alignment wrapText="1"/>
    </xf>
    <xf numFmtId="1" fontId="5" fillId="0" borderId="20" xfId="0" applyNumberFormat="1" applyFont="1" applyFill="1" applyBorder="1" applyAlignment="1">
      <alignment vertical="top"/>
    </xf>
    <xf numFmtId="1" fontId="5" fillId="0" borderId="20" xfId="0" applyNumberFormat="1" applyFont="1" applyFill="1" applyBorder="1"/>
    <xf numFmtId="1" fontId="5" fillId="0" borderId="18" xfId="0" applyNumberFormat="1" applyFont="1" applyFill="1" applyBorder="1"/>
    <xf numFmtId="1" fontId="8" fillId="0" borderId="0" xfId="0" applyNumberFormat="1" applyFont="1" applyFill="1" applyAlignment="1">
      <alignment wrapText="1"/>
    </xf>
    <xf numFmtId="0" fontId="10" fillId="0" borderId="3" xfId="0" applyFont="1" applyFill="1" applyBorder="1" applyAlignment="1">
      <alignment vertical="top" wrapText="1"/>
    </xf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/>
    <xf numFmtId="0" fontId="0" fillId="0" borderId="0" xfId="0" applyBorder="1"/>
    <xf numFmtId="0" fontId="5" fillId="0" borderId="17" xfId="0" applyFont="1" applyFill="1" applyBorder="1" applyAlignment="1">
      <alignment vertical="top" wrapText="1"/>
    </xf>
    <xf numFmtId="0" fontId="5" fillId="0" borderId="18" xfId="0" applyFont="1" applyFill="1" applyBorder="1" applyAlignment="1">
      <alignment vertical="top" wrapText="1"/>
    </xf>
    <xf numFmtId="0" fontId="5" fillId="0" borderId="19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7" fillId="0" borderId="0" xfId="0" applyFont="1" applyFill="1" applyAlignment="1">
      <alignment wrapText="1"/>
    </xf>
    <xf numFmtId="0" fontId="6" fillId="0" borderId="7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/>
    <xf numFmtId="0" fontId="8" fillId="0" borderId="21" xfId="0" applyFont="1" applyFill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tabSelected="1" topLeftCell="A30" workbookViewId="0">
      <selection sqref="A1:E51"/>
    </sheetView>
  </sheetViews>
  <sheetFormatPr defaultRowHeight="16.5"/>
  <cols>
    <col min="1" max="1" width="70.85546875" style="69" customWidth="1"/>
    <col min="2" max="3" width="13.140625" style="69" customWidth="1"/>
    <col min="4" max="4" width="14.140625" style="69" customWidth="1"/>
    <col min="5" max="5" width="15.7109375" style="68" customWidth="1"/>
    <col min="6" max="6" width="9.85546875" style="69" bestFit="1" customWidth="1"/>
    <col min="7" max="9" width="9.140625" style="4"/>
  </cols>
  <sheetData>
    <row r="1" spans="1:9" ht="31.5">
      <c r="A1" s="16" t="s">
        <v>17</v>
      </c>
      <c r="C1" s="69" t="s">
        <v>49</v>
      </c>
      <c r="D1" s="17" t="s">
        <v>50</v>
      </c>
      <c r="E1" s="17">
        <v>12</v>
      </c>
    </row>
    <row r="2" spans="1:9" ht="16.5" customHeight="1">
      <c r="A2" s="9" t="s">
        <v>24</v>
      </c>
      <c r="D2" s="68"/>
      <c r="E2" s="69" t="s">
        <v>40</v>
      </c>
    </row>
    <row r="3" spans="1:9">
      <c r="A3" s="69" t="s">
        <v>0</v>
      </c>
      <c r="B3" s="69">
        <f>66.7+4919.76</f>
        <v>4986.46</v>
      </c>
      <c r="E3" s="18">
        <f>66.7*B4*E1</f>
        <v>19633.812000000002</v>
      </c>
    </row>
    <row r="4" spans="1:9">
      <c r="A4" s="69" t="s">
        <v>1</v>
      </c>
      <c r="B4" s="69">
        <v>24.53</v>
      </c>
      <c r="D4" s="97"/>
      <c r="E4" s="98"/>
    </row>
    <row r="5" spans="1:9">
      <c r="A5" s="69" t="s">
        <v>51</v>
      </c>
      <c r="B5" s="70">
        <f>B3*E1*B4</f>
        <v>1467814.3656000001</v>
      </c>
      <c r="C5" s="19"/>
      <c r="D5" s="19"/>
    </row>
    <row r="6" spans="1:9" ht="17.25" thickBot="1">
      <c r="A6" s="69" t="s">
        <v>2</v>
      </c>
      <c r="B6" s="69">
        <v>98.17</v>
      </c>
    </row>
    <row r="7" spans="1:9" s="2" customFormat="1" ht="63">
      <c r="A7" s="12" t="s">
        <v>3</v>
      </c>
      <c r="B7" s="13" t="s">
        <v>19</v>
      </c>
      <c r="C7" s="14" t="s">
        <v>47</v>
      </c>
      <c r="D7" s="15" t="s">
        <v>55</v>
      </c>
      <c r="E7" s="13" t="s">
        <v>48</v>
      </c>
      <c r="F7" s="20"/>
      <c r="G7" s="6"/>
      <c r="H7" s="6"/>
      <c r="I7" s="6"/>
    </row>
    <row r="8" spans="1:9" ht="31.5">
      <c r="A8" s="21" t="s">
        <v>4</v>
      </c>
      <c r="B8" s="22" t="s">
        <v>20</v>
      </c>
      <c r="C8" s="23" t="s">
        <v>52</v>
      </c>
      <c r="D8" s="24">
        <v>0.87</v>
      </c>
      <c r="E8" s="25">
        <f>D8*E1*B3</f>
        <v>52058.642399999997</v>
      </c>
    </row>
    <row r="9" spans="1:9" ht="47.25">
      <c r="A9" s="21" t="s">
        <v>5</v>
      </c>
      <c r="B9" s="22" t="s">
        <v>20</v>
      </c>
      <c r="C9" s="23" t="s">
        <v>52</v>
      </c>
      <c r="D9" s="24">
        <f>4.8+D10+D11+D12+D13</f>
        <v>6.0233629201210208</v>
      </c>
      <c r="E9" s="25">
        <f>D9*B3*E1</f>
        <v>360423.09919999994</v>
      </c>
    </row>
    <row r="10" spans="1:9">
      <c r="A10" s="26" t="s">
        <v>6</v>
      </c>
      <c r="B10" s="22"/>
      <c r="C10" s="23" t="s">
        <v>52</v>
      </c>
      <c r="D10" s="24">
        <f>E10/E1/B3</f>
        <v>0.24566526152821841</v>
      </c>
      <c r="E10" s="25">
        <v>14700</v>
      </c>
    </row>
    <row r="11" spans="1:9">
      <c r="A11" s="26" t="s">
        <v>7</v>
      </c>
      <c r="B11" s="22"/>
      <c r="C11" s="23" t="s">
        <v>52</v>
      </c>
      <c r="D11" s="24">
        <f>E11/E1/B3</f>
        <v>5.1372449927737651E-2</v>
      </c>
      <c r="E11" s="25">
        <v>3074</v>
      </c>
    </row>
    <row r="12" spans="1:9">
      <c r="A12" s="26" t="s">
        <v>8</v>
      </c>
      <c r="B12" s="22"/>
      <c r="C12" s="23" t="s">
        <v>52</v>
      </c>
      <c r="D12" s="24">
        <v>0.16</v>
      </c>
      <c r="E12" s="25">
        <f>D12*E1*B3</f>
        <v>9574.0031999999992</v>
      </c>
    </row>
    <row r="13" spans="1:9">
      <c r="A13" s="26" t="s">
        <v>9</v>
      </c>
      <c r="B13" s="22" t="s">
        <v>20</v>
      </c>
      <c r="C13" s="23" t="s">
        <v>52</v>
      </c>
      <c r="D13" s="24">
        <f>E13/B3/E1</f>
        <v>0.76632520866506493</v>
      </c>
      <c r="E13" s="25">
        <v>45855</v>
      </c>
    </row>
    <row r="14" spans="1:9" ht="47.25">
      <c r="A14" s="21" t="s">
        <v>10</v>
      </c>
      <c r="B14" s="22" t="s">
        <v>20</v>
      </c>
      <c r="C14" s="23" t="s">
        <v>52</v>
      </c>
      <c r="D14" s="24">
        <f>E14/E1/B3</f>
        <v>4.0853631634466137</v>
      </c>
      <c r="E14" s="25">
        <f>7545*2.7*E1</f>
        <v>244458</v>
      </c>
    </row>
    <row r="15" spans="1:9">
      <c r="A15" s="21" t="s">
        <v>11</v>
      </c>
      <c r="B15" s="22" t="s">
        <v>20</v>
      </c>
      <c r="C15" s="23" t="s">
        <v>52</v>
      </c>
      <c r="D15" s="24">
        <f>E15/E1/B3</f>
        <v>1.1507829869954502</v>
      </c>
      <c r="E15" s="25">
        <v>68860</v>
      </c>
    </row>
    <row r="16" spans="1:9" ht="19.5" customHeight="1">
      <c r="A16" s="21" t="s">
        <v>12</v>
      </c>
      <c r="B16" s="22" t="s">
        <v>20</v>
      </c>
      <c r="C16" s="23" t="s">
        <v>52</v>
      </c>
      <c r="D16" s="24">
        <v>0.43</v>
      </c>
      <c r="E16" s="25">
        <f>D16*E1*B3</f>
        <v>25730.133600000001</v>
      </c>
    </row>
    <row r="17" spans="1:9" ht="47.25">
      <c r="A17" s="21" t="s">
        <v>13</v>
      </c>
      <c r="B17" s="22" t="s">
        <v>20</v>
      </c>
      <c r="C17" s="23" t="s">
        <v>52</v>
      </c>
      <c r="D17" s="24">
        <v>0.44</v>
      </c>
      <c r="E17" s="25">
        <f>D17*E1*B3</f>
        <v>26328.508800000003</v>
      </c>
    </row>
    <row r="18" spans="1:9" s="1" customFormat="1" ht="17.25" thickBot="1">
      <c r="A18" s="27" t="s">
        <v>53</v>
      </c>
      <c r="B18" s="28" t="s">
        <v>45</v>
      </c>
      <c r="C18" s="23" t="s">
        <v>52</v>
      </c>
      <c r="D18" s="67">
        <f>E18/E1/B3</f>
        <v>2.3279708116245457E-2</v>
      </c>
      <c r="E18" s="71">
        <v>1393</v>
      </c>
      <c r="F18" s="69"/>
      <c r="G18" s="4"/>
      <c r="H18" s="4"/>
      <c r="I18" s="4"/>
    </row>
    <row r="19" spans="1:9" s="1" customFormat="1">
      <c r="A19" s="29" t="s">
        <v>54</v>
      </c>
      <c r="B19" s="30"/>
      <c r="C19" s="31"/>
      <c r="D19" s="32">
        <f>E19/E1/B3</f>
        <v>4.4354496977815927</v>
      </c>
      <c r="E19" s="72">
        <f>E21+E22+E23+E24+E25+E26+E27+E28+E29+E30+E31+E32+E33+E34+E35+E36</f>
        <v>265406.31</v>
      </c>
      <c r="F19" s="69"/>
      <c r="G19" s="4"/>
      <c r="H19" s="4"/>
      <c r="I19" s="4"/>
    </row>
    <row r="20" spans="1:9" s="1" customFormat="1">
      <c r="A20" s="33"/>
      <c r="B20" s="22"/>
      <c r="C20" s="34"/>
      <c r="D20" s="35" t="s">
        <v>28</v>
      </c>
      <c r="E20" s="36" t="s">
        <v>29</v>
      </c>
      <c r="F20" s="69"/>
      <c r="G20" s="4"/>
      <c r="H20" s="4"/>
      <c r="I20" s="4"/>
    </row>
    <row r="21" spans="1:9" s="3" customFormat="1">
      <c r="A21" s="33" t="s">
        <v>30</v>
      </c>
      <c r="B21" s="22" t="s">
        <v>45</v>
      </c>
      <c r="C21" s="23" t="s">
        <v>52</v>
      </c>
      <c r="D21" s="37">
        <v>4000</v>
      </c>
      <c r="E21" s="38">
        <v>4114.17</v>
      </c>
      <c r="F21" s="9"/>
      <c r="G21" s="7"/>
      <c r="H21" s="7"/>
      <c r="I21" s="7"/>
    </row>
    <row r="22" spans="1:9" s="3" customFormat="1">
      <c r="A22" s="33" t="s">
        <v>31</v>
      </c>
      <c r="B22" s="22" t="s">
        <v>44</v>
      </c>
      <c r="C22" s="23" t="s">
        <v>52</v>
      </c>
      <c r="D22" s="37">
        <v>39000</v>
      </c>
      <c r="E22" s="38">
        <v>36411.01</v>
      </c>
      <c r="F22" s="9"/>
      <c r="G22" s="7"/>
      <c r="H22" s="7"/>
      <c r="I22" s="7"/>
    </row>
    <row r="23" spans="1:9" s="3" customFormat="1">
      <c r="A23" s="33" t="s">
        <v>32</v>
      </c>
      <c r="B23" s="22" t="s">
        <v>36</v>
      </c>
      <c r="C23" s="23" t="s">
        <v>52</v>
      </c>
      <c r="D23" s="37">
        <v>2700</v>
      </c>
      <c r="E23" s="38">
        <v>2513.2199999999998</v>
      </c>
      <c r="F23" s="9"/>
      <c r="G23" s="7"/>
      <c r="H23" s="7"/>
      <c r="I23" s="7"/>
    </row>
    <row r="24" spans="1:9" s="3" customFormat="1">
      <c r="A24" s="33" t="s">
        <v>33</v>
      </c>
      <c r="B24" s="22" t="s">
        <v>36</v>
      </c>
      <c r="C24" s="23" t="s">
        <v>52</v>
      </c>
      <c r="D24" s="37">
        <v>1000</v>
      </c>
      <c r="E24" s="38">
        <v>710.53</v>
      </c>
      <c r="F24" s="9"/>
      <c r="G24" s="7"/>
      <c r="H24" s="7"/>
      <c r="I24" s="7"/>
    </row>
    <row r="25" spans="1:9" s="3" customFormat="1">
      <c r="A25" s="33" t="s">
        <v>34</v>
      </c>
      <c r="B25" s="22"/>
      <c r="C25" s="23" t="s">
        <v>52</v>
      </c>
      <c r="D25" s="37">
        <v>39600</v>
      </c>
      <c r="E25" s="38"/>
      <c r="F25" s="9"/>
      <c r="G25" s="7"/>
      <c r="H25" s="7"/>
      <c r="I25" s="7"/>
    </row>
    <row r="26" spans="1:9" s="3" customFormat="1">
      <c r="A26" s="33" t="s">
        <v>35</v>
      </c>
      <c r="B26" s="22"/>
      <c r="C26" s="23" t="s">
        <v>52</v>
      </c>
      <c r="D26" s="37">
        <v>15000</v>
      </c>
      <c r="E26" s="38"/>
      <c r="F26" s="9"/>
      <c r="G26" s="7"/>
      <c r="H26" s="7"/>
      <c r="I26" s="7"/>
    </row>
    <row r="27" spans="1:9" s="3" customFormat="1">
      <c r="A27" s="33" t="s">
        <v>57</v>
      </c>
      <c r="B27" s="22" t="s">
        <v>58</v>
      </c>
      <c r="C27" s="23" t="s">
        <v>52</v>
      </c>
      <c r="D27" s="37">
        <v>81600</v>
      </c>
      <c r="E27" s="38">
        <v>174356.27</v>
      </c>
      <c r="F27" s="9"/>
      <c r="G27" s="7"/>
      <c r="H27" s="7"/>
      <c r="I27" s="7"/>
    </row>
    <row r="28" spans="1:9" s="3" customFormat="1">
      <c r="A28" s="33" t="s">
        <v>22</v>
      </c>
      <c r="B28" s="22" t="s">
        <v>23</v>
      </c>
      <c r="C28" s="23" t="s">
        <v>52</v>
      </c>
      <c r="D28" s="37"/>
      <c r="E28" s="38">
        <v>3817.31</v>
      </c>
      <c r="F28" s="9"/>
      <c r="G28" s="7"/>
      <c r="H28" s="7"/>
      <c r="I28" s="7"/>
    </row>
    <row r="29" spans="1:9" s="3" customFormat="1">
      <c r="A29" s="33" t="s">
        <v>25</v>
      </c>
      <c r="B29" s="22" t="s">
        <v>59</v>
      </c>
      <c r="C29" s="23" t="s">
        <v>52</v>
      </c>
      <c r="D29" s="37"/>
      <c r="E29" s="38">
        <f>1090.37+2912.73</f>
        <v>4003.1</v>
      </c>
      <c r="F29" s="9"/>
      <c r="G29" s="7"/>
      <c r="H29" s="7"/>
      <c r="I29" s="7"/>
    </row>
    <row r="30" spans="1:9" s="3" customFormat="1" ht="31.5">
      <c r="A30" s="33" t="s">
        <v>60</v>
      </c>
      <c r="B30" s="22" t="s">
        <v>73</v>
      </c>
      <c r="C30" s="23" t="s">
        <v>52</v>
      </c>
      <c r="D30" s="37"/>
      <c r="E30" s="38">
        <f>669.14+1340.64+1634.41+697.45</f>
        <v>4341.6400000000003</v>
      </c>
      <c r="F30" s="9"/>
      <c r="G30" s="7"/>
      <c r="H30" s="7"/>
      <c r="I30" s="7"/>
    </row>
    <row r="31" spans="1:9" s="3" customFormat="1">
      <c r="A31" s="33" t="s">
        <v>39</v>
      </c>
      <c r="B31" s="22" t="s">
        <v>36</v>
      </c>
      <c r="C31" s="23" t="s">
        <v>52</v>
      </c>
      <c r="D31" s="37"/>
      <c r="E31" s="38">
        <v>273.64</v>
      </c>
      <c r="F31" s="9"/>
      <c r="G31" s="5"/>
      <c r="H31" s="7"/>
      <c r="I31" s="7"/>
    </row>
    <row r="32" spans="1:9" s="3" customFormat="1">
      <c r="A32" s="33" t="s">
        <v>38</v>
      </c>
      <c r="B32" s="22" t="s">
        <v>36</v>
      </c>
      <c r="C32" s="23" t="s">
        <v>52</v>
      </c>
      <c r="D32" s="37"/>
      <c r="E32" s="38">
        <v>1137.9100000000001</v>
      </c>
      <c r="F32" s="9"/>
      <c r="G32" s="5"/>
      <c r="H32" s="7"/>
      <c r="I32" s="7"/>
    </row>
    <row r="33" spans="1:10" s="3" customFormat="1">
      <c r="A33" s="33" t="s">
        <v>42</v>
      </c>
      <c r="B33" s="22" t="s">
        <v>43</v>
      </c>
      <c r="C33" s="23" t="s">
        <v>52</v>
      </c>
      <c r="D33" s="37"/>
      <c r="E33" s="38">
        <v>3356</v>
      </c>
      <c r="F33" s="9"/>
      <c r="G33" s="5"/>
      <c r="H33" s="7"/>
      <c r="I33" s="7"/>
    </row>
    <row r="34" spans="1:10" s="3" customFormat="1">
      <c r="A34" s="33" t="s">
        <v>37</v>
      </c>
      <c r="B34" s="22" t="s">
        <v>36</v>
      </c>
      <c r="C34" s="23" t="s">
        <v>52</v>
      </c>
      <c r="D34" s="37">
        <v>18500</v>
      </c>
      <c r="E34" s="38">
        <v>10675.56</v>
      </c>
      <c r="F34" s="9"/>
      <c r="G34" s="7"/>
      <c r="H34" s="7"/>
      <c r="I34" s="7"/>
    </row>
    <row r="35" spans="1:10" s="3" customFormat="1">
      <c r="A35" s="33" t="s">
        <v>46</v>
      </c>
      <c r="B35" s="22" t="s">
        <v>44</v>
      </c>
      <c r="C35" s="23" t="s">
        <v>52</v>
      </c>
      <c r="D35" s="37"/>
      <c r="E35" s="38">
        <v>1745.43</v>
      </c>
      <c r="F35" s="9"/>
      <c r="G35" s="7"/>
      <c r="H35" s="7"/>
      <c r="I35" s="7"/>
    </row>
    <row r="36" spans="1:10" s="3" customFormat="1" ht="17.25" thickBot="1">
      <c r="A36" s="39" t="s">
        <v>26</v>
      </c>
      <c r="B36" s="40" t="s">
        <v>27</v>
      </c>
      <c r="C36" s="41" t="s">
        <v>52</v>
      </c>
      <c r="D36" s="42">
        <v>25000</v>
      </c>
      <c r="E36" s="43">
        <v>17950.52</v>
      </c>
      <c r="F36" s="9"/>
      <c r="G36" s="7"/>
      <c r="H36" s="7"/>
      <c r="I36" s="7"/>
    </row>
    <row r="37" spans="1:10" s="3" customFormat="1" ht="17.25" thickBot="1">
      <c r="A37" s="94" t="s">
        <v>56</v>
      </c>
      <c r="B37" s="95"/>
      <c r="C37" s="96"/>
      <c r="D37" s="44">
        <v>7.7</v>
      </c>
      <c r="E37" s="45">
        <f>D37*E1*B3</f>
        <v>460748.90400000004</v>
      </c>
      <c r="F37" s="9"/>
      <c r="G37" s="7"/>
      <c r="H37" s="7"/>
      <c r="I37" s="7"/>
    </row>
    <row r="38" spans="1:10" s="1" customFormat="1" ht="17.25" thickBot="1">
      <c r="A38" s="46" t="s">
        <v>14</v>
      </c>
      <c r="B38" s="47"/>
      <c r="C38" s="48"/>
      <c r="D38" s="49">
        <f>D8+D9+D14+D15+D16+D17+D19+D37+D18</f>
        <v>25.158238476460923</v>
      </c>
      <c r="E38" s="50">
        <f>E8+E9+E14+E15+E16+E17+E19+E37+E18</f>
        <v>1505406.598</v>
      </c>
      <c r="F38" s="9"/>
      <c r="G38" s="8"/>
      <c r="H38" s="4"/>
      <c r="I38" s="4"/>
    </row>
    <row r="39" spans="1:10" s="1" customFormat="1" ht="17.25" customHeight="1">
      <c r="A39" s="52" t="s">
        <v>18</v>
      </c>
      <c r="B39" s="53"/>
      <c r="C39" s="54" t="s">
        <v>52</v>
      </c>
      <c r="D39" s="55"/>
      <c r="E39" s="73">
        <v>-24351</v>
      </c>
      <c r="F39" s="51"/>
      <c r="G39" s="4"/>
      <c r="H39" s="4"/>
      <c r="I39" s="4"/>
    </row>
    <row r="40" spans="1:10" s="1" customFormat="1">
      <c r="A40" s="56" t="s">
        <v>21</v>
      </c>
      <c r="B40" s="57"/>
      <c r="C40" s="23" t="s">
        <v>52</v>
      </c>
      <c r="D40" s="58"/>
      <c r="E40" s="59">
        <v>123011</v>
      </c>
      <c r="F40" s="51"/>
      <c r="G40" s="4"/>
      <c r="H40" s="4"/>
      <c r="I40" s="4"/>
    </row>
    <row r="41" spans="1:10" s="1" customFormat="1">
      <c r="A41" s="56" t="s">
        <v>15</v>
      </c>
      <c r="B41" s="57"/>
      <c r="C41" s="23" t="s">
        <v>52</v>
      </c>
      <c r="D41" s="58"/>
      <c r="E41" s="59">
        <f>B5*B6/100</f>
        <v>1440953.3627095202</v>
      </c>
      <c r="F41" s="88"/>
      <c r="G41" s="4"/>
      <c r="H41" s="4"/>
      <c r="I41" s="4"/>
    </row>
    <row r="42" spans="1:10" s="3" customFormat="1" ht="32.25" thickBot="1">
      <c r="A42" s="60" t="s">
        <v>41</v>
      </c>
      <c r="B42" s="61"/>
      <c r="C42" s="62" t="s">
        <v>52</v>
      </c>
      <c r="D42" s="63"/>
      <c r="E42" s="64">
        <f>E39+E40+E41-E38</f>
        <v>34206.764709520154</v>
      </c>
      <c r="F42" s="65"/>
      <c r="G42" s="7"/>
      <c r="H42" s="7"/>
      <c r="I42" s="7"/>
    </row>
    <row r="43" spans="1:10" s="93" customFormat="1" ht="15.75">
      <c r="A43" s="104" t="s">
        <v>72</v>
      </c>
      <c r="B43" s="105"/>
      <c r="C43" s="105"/>
      <c r="D43" s="106"/>
      <c r="E43" s="89">
        <v>3462</v>
      </c>
      <c r="F43" s="90"/>
      <c r="G43" s="91"/>
      <c r="H43" s="92"/>
      <c r="I43" s="92"/>
      <c r="J43" s="92"/>
    </row>
    <row r="44" spans="1:10" ht="17.25" thickBot="1">
      <c r="A44" s="74" t="s">
        <v>61</v>
      </c>
      <c r="B44" s="74"/>
      <c r="C44" s="74"/>
      <c r="D44" s="74"/>
      <c r="E44" s="75"/>
      <c r="F44" s="75"/>
    </row>
    <row r="45" spans="1:10">
      <c r="A45" s="76" t="s">
        <v>62</v>
      </c>
      <c r="B45" s="99" t="s">
        <v>63</v>
      </c>
      <c r="C45" s="99" t="s">
        <v>64</v>
      </c>
      <c r="D45" s="101"/>
      <c r="E45" s="102" t="s">
        <v>65</v>
      </c>
      <c r="F45" s="10"/>
    </row>
    <row r="46" spans="1:10" ht="63">
      <c r="A46" s="77"/>
      <c r="B46" s="100"/>
      <c r="C46" s="78" t="s">
        <v>66</v>
      </c>
      <c r="D46" s="78" t="s">
        <v>67</v>
      </c>
      <c r="E46" s="103"/>
      <c r="F46" s="10"/>
    </row>
    <row r="47" spans="1:10">
      <c r="A47" s="79" t="s">
        <v>68</v>
      </c>
      <c r="B47" s="80">
        <f>1253450+509035+139280</f>
        <v>1901765</v>
      </c>
      <c r="C47" s="80">
        <f>1237402+644203</f>
        <v>1881605</v>
      </c>
      <c r="D47" s="80">
        <f>16780+3434</f>
        <v>20214</v>
      </c>
      <c r="E47" s="81">
        <f>C47*B6/100</f>
        <v>1847171.6284999999</v>
      </c>
      <c r="F47" s="11"/>
    </row>
    <row r="48" spans="1:10">
      <c r="A48" s="79" t="s">
        <v>69</v>
      </c>
      <c r="B48" s="80">
        <f>146905+241173</f>
        <v>388078</v>
      </c>
      <c r="C48" s="80">
        <f>146285+239428</f>
        <v>385713</v>
      </c>
      <c r="D48" s="80">
        <f>569+1066</f>
        <v>1635</v>
      </c>
      <c r="E48" s="81">
        <f>C48*B6/100</f>
        <v>378654.45209999999</v>
      </c>
      <c r="F48" s="11"/>
    </row>
    <row r="49" spans="1:6" ht="17.25" thickBot="1">
      <c r="A49" s="82" t="s">
        <v>70</v>
      </c>
      <c r="B49" s="83">
        <f>183539</f>
        <v>183539</v>
      </c>
      <c r="C49" s="83">
        <f>152853+28923</f>
        <v>181776</v>
      </c>
      <c r="D49" s="83">
        <f>1301+455</f>
        <v>1756</v>
      </c>
      <c r="E49" s="81">
        <f>C49*B6/100</f>
        <v>178449.49920000002</v>
      </c>
      <c r="F49" s="11"/>
    </row>
    <row r="50" spans="1:6" ht="17.25" thickBot="1">
      <c r="A50" s="84" t="s">
        <v>71</v>
      </c>
      <c r="B50" s="85">
        <f>SUM(B47:B49)</f>
        <v>2473382</v>
      </c>
      <c r="C50" s="86">
        <f>SUM(C47:C49)</f>
        <v>2449094</v>
      </c>
      <c r="D50" s="86">
        <f>SUM(D47:D49)</f>
        <v>23605</v>
      </c>
      <c r="E50" s="87">
        <f>SUM(E47:E49)</f>
        <v>2404275.5797999999</v>
      </c>
      <c r="F50" s="11"/>
    </row>
    <row r="51" spans="1:6">
      <c r="A51" s="66" t="s">
        <v>16</v>
      </c>
      <c r="B51" s="68"/>
      <c r="C51" s="68"/>
      <c r="E51" s="19"/>
    </row>
    <row r="52" spans="1:6">
      <c r="B52" s="68"/>
      <c r="C52" s="68"/>
      <c r="E52" s="69"/>
    </row>
  </sheetData>
  <mergeCells count="5">
    <mergeCell ref="D4:E4"/>
    <mergeCell ref="B45:B46"/>
    <mergeCell ref="C45:D45"/>
    <mergeCell ref="E45:E46"/>
    <mergeCell ref="A43:D43"/>
  </mergeCells>
  <pageMargins left="0.31496062992125984" right="0.31496062992125984" top="0.35433070866141736" bottom="0.35433070866141736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2017-02-15T10:55:21Z</cp:lastPrinted>
  <dcterms:created xsi:type="dcterms:W3CDTF">2016-04-22T06:39:22Z</dcterms:created>
  <dcterms:modified xsi:type="dcterms:W3CDTF">2017-03-20T04:34:55Z</dcterms:modified>
</cp:coreProperties>
</file>