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D49"/>
  <c r="C49"/>
  <c r="E49" s="1"/>
  <c r="B49"/>
  <c r="C48"/>
  <c r="E48" s="1"/>
  <c r="B48"/>
  <c r="C47"/>
  <c r="E47" s="1"/>
  <c r="B47"/>
  <c r="D50"/>
  <c r="C50"/>
  <c r="B50"/>
  <c r="D11"/>
  <c r="E33"/>
  <c r="E30"/>
  <c r="D18"/>
  <c r="E28"/>
  <c r="E19" s="1"/>
  <c r="E50" l="1"/>
  <c r="D14"/>
  <c r="E17"/>
  <c r="E16"/>
  <c r="D15"/>
  <c r="D13" l="1"/>
  <c r="E12"/>
  <c r="D10"/>
  <c r="E8"/>
  <c r="B5"/>
  <c r="D19"/>
  <c r="E41" l="1"/>
  <c r="D38" l="1"/>
  <c r="E9" l="1"/>
  <c r="E38" s="1"/>
  <c r="E42" l="1"/>
</calcChain>
</file>

<file path=xl/sharedStrings.xml><?xml version="1.0" encoding="utf-8"?>
<sst xmlns="http://schemas.openxmlformats.org/spreadsheetml/2006/main" count="117" uniqueCount="74">
  <si>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</si>
  <si>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</si>
  <si>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</si>
  <si>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</si>
  <si>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</si>
  <si>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</si>
  <si>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</si>
  <si>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</si>
  <si>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</si>
  <si>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</si>
  <si>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</si>
  <si>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</si>
  <si>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</si>
  <si>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</si>
  <si>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</si>
  <si>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</si>
  <si>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</si>
  <si>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</si>
  <si>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</si>
  <si>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</si>
  <si>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</si>
  <si>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</si>
  <si>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д.52</t>
  </si>
  <si>
    <t>план</t>
  </si>
  <si>
    <t>факт</t>
  </si>
  <si>
    <t>ремонт теплоузлов</t>
  </si>
  <si>
    <t>косметич.ремонт входов в подъезды</t>
  </si>
  <si>
    <t>окраска газопроводных труб</t>
  </si>
  <si>
    <t>ремонт входной площадки в подъезд</t>
  </si>
  <si>
    <t>ремонт кровли козырька входа в подъезд</t>
  </si>
  <si>
    <t>замена двери входа в мусорокамеру</t>
  </si>
  <si>
    <t>май</t>
  </si>
  <si>
    <t>установка информстендов в подъезде</t>
  </si>
  <si>
    <t>окраска МАФ</t>
  </si>
  <si>
    <t>май,июнь</t>
  </si>
  <si>
    <t>окраска каркаса контейнерной площадки</t>
  </si>
  <si>
    <t>июнь</t>
  </si>
  <si>
    <t>замена разводки и кранов отопления и ГВС</t>
  </si>
  <si>
    <t>Остаток средств на конец периода (+ есть средства, -задолженность)</t>
  </si>
  <si>
    <t>ремонт и восстановление МПШ, кв.87,55</t>
  </si>
  <si>
    <t>август</t>
  </si>
  <si>
    <t>март</t>
  </si>
  <si>
    <t>сентябрь</t>
  </si>
  <si>
    <t>ремонт мягкой кровли, кв. 99,105</t>
  </si>
  <si>
    <t>октябрь</t>
  </si>
  <si>
    <t>ремонт ливневки</t>
  </si>
  <si>
    <t>замена стояков отопления,кв.63,3,34,46,74,79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</si>
  <si>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</si>
  <si>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</si>
  <si>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</si>
  <si>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</si>
  <si>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2016 г</t>
  </si>
  <si>
    <t>Кол-во месяцев</t>
  </si>
  <si>
    <t>руб</t>
  </si>
  <si>
    <t>7.техинвентаризация</t>
  </si>
  <si>
    <t>8.Работы по ремонту общедомового имущества всего, в т.ч.</t>
  </si>
  <si>
    <t>ноябрь</t>
  </si>
  <si>
    <t>установка энергосберег.светильников 45 шт</t>
  </si>
  <si>
    <t>замена участка канализации, кв.39,95,102</t>
  </si>
  <si>
    <t>установка светильника перед входом в подъезд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</si>
  <si>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</si>
  <si>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</si>
  <si>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</si>
  <si>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</si>
  <si>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</si>
  <si>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</si>
  <si>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</si>
  <si>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</si>
  <si>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</si>
  <si>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</si>
  <si>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</si>
  <si>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</si>
  <si>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</si>
  <si>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март,авг, сент,ноя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</si>
</sst>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8" fillId="0" borderId="9" xfId="0" applyFont="1" applyFill="1" applyBorder="1" applyAlignment="1">
      <alignment wrapText="1"/>
    </xf>
    <xf numFmtId="0" fontId="8" fillId="0" borderId="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vertical="top" wrapText="1"/>
    </xf>
    <xf numFmtId="1" fontId="8" fillId="0" borderId="5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1" fontId="6" fillId="0" borderId="0" xfId="0" applyNumberFormat="1" applyFont="1" applyFill="1"/>
    <xf numFmtId="2" fontId="6" fillId="0" borderId="10" xfId="0" applyNumberFormat="1" applyFont="1" applyFill="1" applyBorder="1" applyAlignment="1">
      <alignment vertical="top" wrapText="1"/>
    </xf>
    <xf numFmtId="1" fontId="5" fillId="0" borderId="0" xfId="0" applyNumberFormat="1" applyFont="1" applyFill="1" applyAlignment="1">
      <alignment wrapText="1"/>
    </xf>
    <xf numFmtId="1" fontId="6" fillId="0" borderId="12" xfId="0" applyNumberFormat="1" applyFont="1" applyFill="1" applyBorder="1" applyAlignment="1">
      <alignment vertical="top" wrapText="1"/>
    </xf>
    <xf numFmtId="1" fontId="5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5" fillId="0" borderId="0" xfId="0" applyNumberFormat="1" applyFont="1" applyBorder="1" applyAlignment="1">
      <alignment vertical="top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0" borderId="6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1" xfId="1" applyNumberFormat="1" applyFont="1" applyBorder="1" applyAlignment="1">
      <alignment vertical="top"/>
    </xf>
    <xf numFmtId="1" fontId="6" fillId="0" borderId="3" xfId="0" applyNumberFormat="1" applyFont="1" applyFill="1" applyBorder="1"/>
    <xf numFmtId="0" fontId="6" fillId="0" borderId="17" xfId="0" applyNumberFormat="1" applyFont="1" applyBorder="1" applyAlignment="1">
      <alignment vertical="top" wrapText="1"/>
    </xf>
    <xf numFmtId="1" fontId="6" fillId="0" borderId="18" xfId="1" applyNumberFormat="1" applyFont="1" applyFill="1" applyBorder="1" applyAlignment="1">
      <alignment vertical="top"/>
    </xf>
    <xf numFmtId="1" fontId="6" fillId="0" borderId="18" xfId="1" applyNumberFormat="1" applyFont="1" applyBorder="1" applyAlignment="1">
      <alignment vertical="top"/>
    </xf>
    <xf numFmtId="0" fontId="5" fillId="0" borderId="19" xfId="0" applyFont="1" applyBorder="1" applyAlignment="1">
      <alignment wrapText="1"/>
    </xf>
    <xf numFmtId="1" fontId="5" fillId="0" borderId="20" xfId="0" applyNumberFormat="1" applyFont="1" applyFill="1" applyBorder="1" applyAlignment="1">
      <alignment vertical="top"/>
    </xf>
    <xf numFmtId="1" fontId="5" fillId="0" borderId="20" xfId="0" applyNumberFormat="1" applyFont="1" applyBorder="1"/>
    <xf numFmtId="1" fontId="5" fillId="0" borderId="21" xfId="0" applyNumberFormat="1" applyFont="1" applyFill="1" applyBorder="1"/>
    <xf numFmtId="1" fontId="7" fillId="0" borderId="0" xfId="0" applyNumberFormat="1" applyFont="1" applyFill="1" applyAlignment="1">
      <alignment wrapText="1"/>
    </xf>
    <xf numFmtId="0" fontId="8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7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topLeftCell="A30" workbookViewId="0">
      <selection sqref="A1:E51"/>
    </sheetView>
  </sheetViews>
  <sheetFormatPr defaultRowHeight="16.5"/>
  <cols>
    <col min="1" max="1" width="70.85546875" style="63" customWidth="1"/>
    <col min="2" max="2" width="12.7109375" style="63" customWidth="1"/>
    <col min="3" max="3" width="11.7109375" style="63" customWidth="1"/>
    <col min="4" max="4" width="14.42578125" style="63" customWidth="1"/>
    <col min="5" max="5" width="14" style="10" customWidth="1"/>
    <col min="6" max="6" width="9.85546875" style="63" bestFit="1" customWidth="1"/>
    <col min="7" max="7" width="9.140625" style="64"/>
    <col min="8" max="10" width="9.140625" style="4"/>
  </cols>
  <sheetData>
    <row r="1" spans="1:10" ht="31.5">
      <c r="A1" s="7" t="s">
        <v>17</v>
      </c>
      <c r="C1" s="63" t="s">
        <v>51</v>
      </c>
      <c r="D1" s="8" t="s">
        <v>52</v>
      </c>
      <c r="E1" s="8">
        <v>12</v>
      </c>
    </row>
    <row r="2" spans="1:10">
      <c r="A2" s="9" t="s">
        <v>22</v>
      </c>
      <c r="D2" s="10"/>
    </row>
    <row r="3" spans="1:10">
      <c r="A3" s="63" t="s">
        <v>0</v>
      </c>
      <c r="B3" s="63">
        <v>3704.59</v>
      </c>
    </row>
    <row r="4" spans="1:10">
      <c r="A4" s="63" t="s">
        <v>1</v>
      </c>
      <c r="B4" s="63">
        <v>16.399999999999999</v>
      </c>
      <c r="D4" s="10"/>
    </row>
    <row r="5" spans="1:10">
      <c r="A5" s="63" t="s">
        <v>50</v>
      </c>
      <c r="B5" s="59">
        <f>B3*B4*E1</f>
        <v>729063.31199999992</v>
      </c>
      <c r="C5" s="11"/>
      <c r="D5" s="11"/>
    </row>
    <row r="6" spans="1:10" ht="17.25" thickBot="1">
      <c r="A6" s="63" t="s">
        <v>2</v>
      </c>
      <c r="B6" s="63">
        <v>99.03</v>
      </c>
    </row>
    <row r="7" spans="1:10" s="2" customFormat="1" ht="65.25" customHeight="1">
      <c r="A7" s="12" t="s">
        <v>3</v>
      </c>
      <c r="B7" s="13" t="s">
        <v>19</v>
      </c>
      <c r="C7" s="14" t="s">
        <v>47</v>
      </c>
      <c r="D7" s="15" t="s">
        <v>49</v>
      </c>
      <c r="E7" s="13" t="s">
        <v>48</v>
      </c>
      <c r="F7" s="16"/>
      <c r="G7" s="16"/>
      <c r="H7" s="5"/>
      <c r="I7" s="5"/>
      <c r="J7" s="5"/>
    </row>
    <row r="8" spans="1:10" ht="31.5">
      <c r="A8" s="17" t="s">
        <v>4</v>
      </c>
      <c r="B8" s="18" t="s">
        <v>20</v>
      </c>
      <c r="C8" s="19" t="s">
        <v>53</v>
      </c>
      <c r="D8" s="20">
        <v>0.87</v>
      </c>
      <c r="E8" s="21">
        <f>D8*B3*E1</f>
        <v>38675.919600000001</v>
      </c>
      <c r="G8" s="63"/>
    </row>
    <row r="9" spans="1:10" ht="47.25">
      <c r="A9" s="17" t="s">
        <v>5</v>
      </c>
      <c r="B9" s="18" t="s">
        <v>20</v>
      </c>
      <c r="C9" s="19" t="s">
        <v>53</v>
      </c>
      <c r="D9" s="20">
        <f>4.4+D10+D11+D12+D13</f>
        <v>5.8802540632026759</v>
      </c>
      <c r="E9" s="21">
        <f>D9*E1*B3</f>
        <v>261407.1648</v>
      </c>
      <c r="G9" s="63"/>
    </row>
    <row r="10" spans="1:10">
      <c r="A10" s="22" t="s">
        <v>6</v>
      </c>
      <c r="B10" s="18"/>
      <c r="C10" s="19" t="s">
        <v>53</v>
      </c>
      <c r="D10" s="20">
        <f>E10/E1/B3</f>
        <v>0.2361934789004991</v>
      </c>
      <c r="E10" s="21">
        <v>10500</v>
      </c>
      <c r="G10" s="63"/>
    </row>
    <row r="11" spans="1:10">
      <c r="A11" s="22" t="s">
        <v>7</v>
      </c>
      <c r="B11" s="18"/>
      <c r="C11" s="19" t="s">
        <v>53</v>
      </c>
      <c r="D11" s="20">
        <f>E11/E1/B3</f>
        <v>5.2457446932948945E-2</v>
      </c>
      <c r="E11" s="21">
        <v>2332</v>
      </c>
      <c r="G11" s="63"/>
    </row>
    <row r="12" spans="1:10">
      <c r="A12" s="22" t="s">
        <v>8</v>
      </c>
      <c r="B12" s="18"/>
      <c r="C12" s="19" t="s">
        <v>53</v>
      </c>
      <c r="D12" s="20">
        <v>0.16</v>
      </c>
      <c r="E12" s="21">
        <f>D12*E1*B3</f>
        <v>7112.8127999999997</v>
      </c>
      <c r="G12" s="63"/>
    </row>
    <row r="13" spans="1:10">
      <c r="A13" s="22" t="s">
        <v>9</v>
      </c>
      <c r="B13" s="18" t="s">
        <v>20</v>
      </c>
      <c r="C13" s="19" t="s">
        <v>53</v>
      </c>
      <c r="D13" s="20">
        <f>E13/B3/E1</f>
        <v>1.0316031373692274</v>
      </c>
      <c r="E13" s="21">
        <v>45860</v>
      </c>
      <c r="G13" s="63"/>
    </row>
    <row r="14" spans="1:10" ht="47.25">
      <c r="A14" s="17" t="s">
        <v>10</v>
      </c>
      <c r="B14" s="18" t="s">
        <v>20</v>
      </c>
      <c r="C14" s="19" t="s">
        <v>53</v>
      </c>
      <c r="D14" s="20">
        <f>E14/E1/B3</f>
        <v>4.3155922787676904</v>
      </c>
      <c r="E14" s="21">
        <f>6395*2.5*E1</f>
        <v>191850</v>
      </c>
      <c r="G14" s="63"/>
    </row>
    <row r="15" spans="1:10">
      <c r="A15" s="17" t="s">
        <v>11</v>
      </c>
      <c r="B15" s="18" t="s">
        <v>20</v>
      </c>
      <c r="C15" s="19" t="s">
        <v>53</v>
      </c>
      <c r="D15" s="20">
        <f>E15/E1/B3</f>
        <v>1.5539281449949027</v>
      </c>
      <c r="E15" s="21">
        <v>69080</v>
      </c>
      <c r="G15" s="63"/>
    </row>
    <row r="16" spans="1:10" ht="18" customHeight="1">
      <c r="A16" s="17" t="s">
        <v>12</v>
      </c>
      <c r="B16" s="18" t="s">
        <v>20</v>
      </c>
      <c r="C16" s="19" t="s">
        <v>53</v>
      </c>
      <c r="D16" s="20">
        <v>0.43</v>
      </c>
      <c r="E16" s="21">
        <f>D16*E1*B3</f>
        <v>19115.684400000002</v>
      </c>
      <c r="G16" s="63"/>
    </row>
    <row r="17" spans="1:10" ht="47.25">
      <c r="A17" s="17" t="s">
        <v>13</v>
      </c>
      <c r="B17" s="18" t="s">
        <v>20</v>
      </c>
      <c r="C17" s="19" t="s">
        <v>53</v>
      </c>
      <c r="D17" s="20">
        <v>0.44</v>
      </c>
      <c r="E17" s="21">
        <f>D17*E1*B3</f>
        <v>19560.235200000003</v>
      </c>
      <c r="G17" s="63"/>
    </row>
    <row r="18" spans="1:10" s="1" customFormat="1" ht="17.25" thickBot="1">
      <c r="A18" s="23" t="s">
        <v>54</v>
      </c>
      <c r="B18" s="24" t="s">
        <v>42</v>
      </c>
      <c r="C18" s="25"/>
      <c r="D18" s="58">
        <f>E18/E1/B3</f>
        <v>4.890329744092238E-2</v>
      </c>
      <c r="E18" s="60">
        <v>2174</v>
      </c>
      <c r="F18" s="63"/>
      <c r="G18" s="63"/>
      <c r="H18" s="4"/>
      <c r="I18" s="4"/>
      <c r="J18" s="4"/>
    </row>
    <row r="19" spans="1:10" s="1" customFormat="1">
      <c r="A19" s="26" t="s">
        <v>55</v>
      </c>
      <c r="B19" s="27"/>
      <c r="C19" s="27"/>
      <c r="D19" s="28">
        <f>E19/E1/B3</f>
        <v>2.3910419236676663</v>
      </c>
      <c r="E19" s="61">
        <f>E21+E22+E23+E24+E25+E26+E27+E28+E29+E30+E31+E32+E33+E34+E35+E36+E37</f>
        <v>106293.96</v>
      </c>
      <c r="F19" s="63"/>
      <c r="G19" s="63"/>
      <c r="H19" s="4"/>
      <c r="I19" s="4"/>
      <c r="J19" s="4"/>
    </row>
    <row r="20" spans="1:10" s="1" customFormat="1">
      <c r="A20" s="29"/>
      <c r="B20" s="30"/>
      <c r="C20" s="30"/>
      <c r="D20" s="31" t="s">
        <v>23</v>
      </c>
      <c r="E20" s="32" t="s">
        <v>24</v>
      </c>
      <c r="F20" s="63"/>
      <c r="G20" s="63"/>
      <c r="H20" s="4"/>
      <c r="I20" s="4"/>
      <c r="J20" s="4"/>
    </row>
    <row r="21" spans="1:10" s="1" customFormat="1">
      <c r="A21" s="29" t="s">
        <v>27</v>
      </c>
      <c r="B21" s="30" t="s">
        <v>31</v>
      </c>
      <c r="C21" s="33" t="s">
        <v>53</v>
      </c>
      <c r="D21" s="34">
        <v>1000</v>
      </c>
      <c r="E21" s="35">
        <v>923.37</v>
      </c>
      <c r="F21" s="63"/>
      <c r="G21" s="63"/>
      <c r="H21" s="4"/>
      <c r="I21" s="4"/>
      <c r="J21" s="4"/>
    </row>
    <row r="22" spans="1:10" s="1" customFormat="1">
      <c r="A22" s="29" t="s">
        <v>25</v>
      </c>
      <c r="B22" s="30" t="s">
        <v>36</v>
      </c>
      <c r="C22" s="33" t="s">
        <v>53</v>
      </c>
      <c r="D22" s="34">
        <v>4000</v>
      </c>
      <c r="E22" s="35">
        <v>2075.6</v>
      </c>
      <c r="F22" s="63"/>
      <c r="G22" s="63"/>
      <c r="H22" s="4"/>
      <c r="I22" s="4"/>
      <c r="J22" s="4"/>
    </row>
    <row r="23" spans="1:10" s="1" customFormat="1">
      <c r="A23" s="29" t="s">
        <v>26</v>
      </c>
      <c r="B23" s="30" t="s">
        <v>31</v>
      </c>
      <c r="C23" s="33" t="s">
        <v>53</v>
      </c>
      <c r="D23" s="34">
        <v>11000</v>
      </c>
      <c r="E23" s="35">
        <v>8290.7199999999993</v>
      </c>
      <c r="F23" s="63"/>
      <c r="G23" s="63"/>
      <c r="H23" s="4"/>
      <c r="I23" s="4"/>
      <c r="J23" s="4"/>
    </row>
    <row r="24" spans="1:10" s="1" customFormat="1">
      <c r="A24" s="29" t="s">
        <v>28</v>
      </c>
      <c r="B24" s="30"/>
      <c r="C24" s="33" t="s">
        <v>53</v>
      </c>
      <c r="D24" s="34">
        <v>25000</v>
      </c>
      <c r="E24" s="35"/>
      <c r="F24" s="63"/>
      <c r="G24" s="63"/>
      <c r="H24" s="4"/>
      <c r="I24" s="4"/>
      <c r="J24" s="4"/>
    </row>
    <row r="25" spans="1:10" s="1" customFormat="1">
      <c r="A25" s="29" t="s">
        <v>29</v>
      </c>
      <c r="B25" s="30" t="s">
        <v>31</v>
      </c>
      <c r="C25" s="33" t="s">
        <v>53</v>
      </c>
      <c r="D25" s="34">
        <v>5500</v>
      </c>
      <c r="E25" s="35">
        <v>3131.16</v>
      </c>
      <c r="F25" s="63"/>
      <c r="G25" s="63"/>
      <c r="H25" s="4"/>
      <c r="I25" s="4"/>
      <c r="J25" s="4"/>
    </row>
    <row r="26" spans="1:10" s="1" customFormat="1">
      <c r="A26" s="29" t="s">
        <v>57</v>
      </c>
      <c r="B26" s="30" t="s">
        <v>56</v>
      </c>
      <c r="C26" s="33" t="s">
        <v>53</v>
      </c>
      <c r="D26" s="34">
        <v>8800</v>
      </c>
      <c r="E26" s="35">
        <v>32461.360000000001</v>
      </c>
      <c r="F26" s="63"/>
      <c r="G26" s="63"/>
      <c r="H26" s="4"/>
      <c r="I26" s="4"/>
      <c r="J26" s="4"/>
    </row>
    <row r="27" spans="1:10" s="1" customFormat="1">
      <c r="A27" s="29" t="s">
        <v>30</v>
      </c>
      <c r="B27" s="30" t="s">
        <v>31</v>
      </c>
      <c r="C27" s="33" t="s">
        <v>53</v>
      </c>
      <c r="D27" s="34">
        <v>10000</v>
      </c>
      <c r="E27" s="35">
        <v>9850</v>
      </c>
      <c r="F27" s="63"/>
      <c r="G27" s="63"/>
      <c r="H27" s="4"/>
      <c r="I27" s="4"/>
      <c r="J27" s="4"/>
    </row>
    <row r="28" spans="1:10" s="1" customFormat="1">
      <c r="A28" s="29" t="s">
        <v>37</v>
      </c>
      <c r="B28" s="30" t="s">
        <v>41</v>
      </c>
      <c r="C28" s="33" t="s">
        <v>53</v>
      </c>
      <c r="D28" s="20"/>
      <c r="E28" s="35">
        <f>6666.96+2941.99</f>
        <v>9608.9500000000007</v>
      </c>
      <c r="F28" s="63"/>
      <c r="G28" s="63"/>
      <c r="H28" s="4"/>
      <c r="I28" s="4"/>
      <c r="J28" s="4"/>
    </row>
    <row r="29" spans="1:10" s="1" customFormat="1">
      <c r="A29" s="29" t="s">
        <v>32</v>
      </c>
      <c r="B29" s="30" t="s">
        <v>31</v>
      </c>
      <c r="C29" s="33" t="s">
        <v>53</v>
      </c>
      <c r="D29" s="20"/>
      <c r="E29" s="35">
        <v>1137.9100000000001</v>
      </c>
      <c r="F29" s="63"/>
      <c r="G29" s="63"/>
      <c r="H29" s="4"/>
      <c r="I29" s="4"/>
      <c r="J29" s="4"/>
    </row>
    <row r="30" spans="1:10" s="1" customFormat="1">
      <c r="A30" s="29" t="s">
        <v>46</v>
      </c>
      <c r="B30" s="30" t="s">
        <v>34</v>
      </c>
      <c r="C30" s="33" t="s">
        <v>53</v>
      </c>
      <c r="D30" s="20"/>
      <c r="E30" s="35">
        <f>2906.81+2055.58+637.05+1066.67+5047.69+253.83</f>
        <v>11967.63</v>
      </c>
      <c r="F30" s="63"/>
      <c r="G30" s="63"/>
      <c r="H30" s="4"/>
      <c r="I30" s="4"/>
      <c r="J30" s="4"/>
    </row>
    <row r="31" spans="1:10" s="1" customFormat="1">
      <c r="A31" s="29" t="s">
        <v>35</v>
      </c>
      <c r="B31" s="30" t="s">
        <v>36</v>
      </c>
      <c r="C31" s="33" t="s">
        <v>53</v>
      </c>
      <c r="D31" s="20"/>
      <c r="E31" s="35">
        <v>532.55999999999995</v>
      </c>
      <c r="F31" s="63"/>
      <c r="G31" s="63"/>
      <c r="H31" s="4"/>
      <c r="I31" s="4"/>
      <c r="J31" s="4"/>
    </row>
    <row r="32" spans="1:10" s="1" customFormat="1">
      <c r="A32" s="29" t="s">
        <v>33</v>
      </c>
      <c r="B32" s="30" t="s">
        <v>31</v>
      </c>
      <c r="C32" s="33" t="s">
        <v>53</v>
      </c>
      <c r="D32" s="20"/>
      <c r="E32" s="35">
        <v>2127.7600000000002</v>
      </c>
      <c r="F32" s="63"/>
      <c r="G32" s="63"/>
      <c r="H32" s="4"/>
      <c r="I32" s="4"/>
      <c r="J32" s="4"/>
    </row>
    <row r="33" spans="1:10" s="1" customFormat="1" ht="31.5">
      <c r="A33" s="29" t="s">
        <v>58</v>
      </c>
      <c r="B33" s="30" t="s">
        <v>73</v>
      </c>
      <c r="C33" s="33" t="s">
        <v>53</v>
      </c>
      <c r="D33" s="20"/>
      <c r="E33" s="35">
        <f>1449.73+7896.28+2577.99+1042.02</f>
        <v>12966.02</v>
      </c>
      <c r="F33" s="63"/>
      <c r="G33" s="63"/>
      <c r="H33" s="4"/>
      <c r="I33" s="4"/>
      <c r="J33" s="4"/>
    </row>
    <row r="34" spans="1:10" s="1" customFormat="1">
      <c r="A34" s="29" t="s">
        <v>43</v>
      </c>
      <c r="B34" s="30" t="s">
        <v>44</v>
      </c>
      <c r="C34" s="33" t="s">
        <v>53</v>
      </c>
      <c r="D34" s="20"/>
      <c r="E34" s="35">
        <v>1065.29</v>
      </c>
      <c r="F34" s="63"/>
      <c r="G34" s="63"/>
      <c r="H34" s="4"/>
      <c r="I34" s="4"/>
      <c r="J34" s="4"/>
    </row>
    <row r="35" spans="1:10" s="1" customFormat="1">
      <c r="A35" s="29" t="s">
        <v>45</v>
      </c>
      <c r="B35" s="30" t="s">
        <v>44</v>
      </c>
      <c r="C35" s="33" t="s">
        <v>53</v>
      </c>
      <c r="D35" s="20"/>
      <c r="E35" s="35">
        <v>952.25</v>
      </c>
      <c r="F35" s="63"/>
      <c r="G35" s="63"/>
      <c r="H35" s="4"/>
      <c r="I35" s="4"/>
      <c r="J35" s="4"/>
    </row>
    <row r="36" spans="1:10" s="1" customFormat="1">
      <c r="A36" s="29" t="s">
        <v>39</v>
      </c>
      <c r="B36" s="30" t="s">
        <v>40</v>
      </c>
      <c r="C36" s="33" t="s">
        <v>53</v>
      </c>
      <c r="D36" s="20"/>
      <c r="E36" s="35">
        <v>7920</v>
      </c>
      <c r="F36" s="63"/>
      <c r="G36" s="63"/>
      <c r="H36" s="4"/>
      <c r="I36" s="4"/>
      <c r="J36" s="4"/>
    </row>
    <row r="37" spans="1:10" s="1" customFormat="1">
      <c r="A37" s="29" t="s">
        <v>59</v>
      </c>
      <c r="B37" s="30" t="s">
        <v>60</v>
      </c>
      <c r="C37" s="33" t="s">
        <v>53</v>
      </c>
      <c r="D37" s="36"/>
      <c r="E37" s="35">
        <v>1283.3800000000001</v>
      </c>
      <c r="F37" s="63"/>
      <c r="G37" s="63"/>
      <c r="H37" s="4"/>
      <c r="I37" s="4"/>
      <c r="J37" s="4"/>
    </row>
    <row r="38" spans="1:10" ht="17.25" thickBot="1">
      <c r="A38" s="37" t="s">
        <v>14</v>
      </c>
      <c r="B38" s="38"/>
      <c r="C38" s="38"/>
      <c r="D38" s="39">
        <f>D8+D9+D14+D15+D16+D17+D19+D18</f>
        <v>15.929719708073858</v>
      </c>
      <c r="E38" s="38">
        <f>E8+E9+E14+E15+E16+E17+E19+E18</f>
        <v>708156.96400000004</v>
      </c>
      <c r="F38" s="9"/>
      <c r="G38" s="59"/>
    </row>
    <row r="39" spans="1:10" s="1" customFormat="1" ht="14.25" customHeight="1">
      <c r="A39" s="41" t="s">
        <v>18</v>
      </c>
      <c r="B39" s="42"/>
      <c r="C39" s="43" t="s">
        <v>53</v>
      </c>
      <c r="D39" s="44"/>
      <c r="E39" s="62">
        <v>-3734</v>
      </c>
      <c r="F39" s="40"/>
      <c r="G39" s="63"/>
      <c r="H39" s="4"/>
      <c r="I39" s="4"/>
      <c r="J39" s="4"/>
    </row>
    <row r="40" spans="1:10" s="1" customFormat="1">
      <c r="A40" s="45" t="s">
        <v>21</v>
      </c>
      <c r="B40" s="46"/>
      <c r="C40" s="19" t="s">
        <v>53</v>
      </c>
      <c r="D40" s="47"/>
      <c r="E40" s="48">
        <v>13121</v>
      </c>
      <c r="F40" s="40"/>
      <c r="G40" s="63"/>
      <c r="H40" s="4"/>
      <c r="I40" s="4"/>
      <c r="J40" s="4"/>
    </row>
    <row r="41" spans="1:10" s="1" customFormat="1">
      <c r="A41" s="45" t="s">
        <v>15</v>
      </c>
      <c r="B41" s="46"/>
      <c r="C41" s="19" t="s">
        <v>53</v>
      </c>
      <c r="D41" s="47"/>
      <c r="E41" s="48">
        <f>B5*B6/100</f>
        <v>721991.39787360001</v>
      </c>
      <c r="F41" s="83"/>
      <c r="G41" s="63"/>
      <c r="H41" s="4"/>
      <c r="I41" s="4"/>
      <c r="J41" s="4"/>
    </row>
    <row r="42" spans="1:10" s="3" customFormat="1" ht="32.25" thickBot="1">
      <c r="A42" s="49" t="s">
        <v>38</v>
      </c>
      <c r="B42" s="50"/>
      <c r="C42" s="51" t="s">
        <v>53</v>
      </c>
      <c r="D42" s="52"/>
      <c r="E42" s="53">
        <f>E39+E40+E41-E38</f>
        <v>23221.433873599977</v>
      </c>
      <c r="F42" s="54"/>
      <c r="G42" s="9"/>
      <c r="H42" s="6"/>
      <c r="I42" s="6"/>
      <c r="J42" s="6"/>
    </row>
    <row r="43" spans="1:10" s="88" customFormat="1" ht="15.75">
      <c r="A43" s="95" t="s">
        <v>72</v>
      </c>
      <c r="B43" s="96"/>
      <c r="C43" s="96"/>
      <c r="D43" s="97"/>
      <c r="E43" s="84">
        <v>1706</v>
      </c>
      <c r="F43" s="85"/>
      <c r="G43" s="86"/>
      <c r="H43" s="87"/>
      <c r="I43" s="87"/>
      <c r="J43" s="87"/>
    </row>
    <row r="44" spans="1:10" ht="17.25" thickBot="1">
      <c r="A44" s="65" t="s">
        <v>61</v>
      </c>
      <c r="B44" s="65"/>
      <c r="C44" s="65"/>
      <c r="D44" s="65"/>
      <c r="E44" s="66"/>
      <c r="F44" s="67"/>
      <c r="G44" s="63"/>
    </row>
    <row r="45" spans="1:10">
      <c r="A45" s="68" t="s">
        <v>62</v>
      </c>
      <c r="B45" s="89" t="s">
        <v>63</v>
      </c>
      <c r="C45" s="91" t="s">
        <v>64</v>
      </c>
      <c r="D45" s="92"/>
      <c r="E45" s="93" t="s">
        <v>65</v>
      </c>
      <c r="F45" s="56"/>
      <c r="G45" s="63"/>
    </row>
    <row r="46" spans="1:10" ht="63">
      <c r="A46" s="69"/>
      <c r="B46" s="90"/>
      <c r="C46" s="70" t="s">
        <v>66</v>
      </c>
      <c r="D46" s="71" t="s">
        <v>67</v>
      </c>
      <c r="E46" s="94"/>
      <c r="F46" s="56"/>
    </row>
    <row r="47" spans="1:10">
      <c r="A47" s="72" t="s">
        <v>68</v>
      </c>
      <c r="B47" s="73">
        <f>967070+444717+115408</f>
        <v>1527195</v>
      </c>
      <c r="C47" s="73">
        <f>991584+535194</f>
        <v>1526778</v>
      </c>
      <c r="D47" s="74"/>
      <c r="E47" s="75">
        <f>C47*B6/100</f>
        <v>1511968.2534</v>
      </c>
      <c r="F47" s="57"/>
    </row>
    <row r="48" spans="1:10">
      <c r="A48" s="72" t="s">
        <v>69</v>
      </c>
      <c r="B48" s="73">
        <f>106732+184045</f>
        <v>290777</v>
      </c>
      <c r="C48" s="73">
        <f>106706+183488</f>
        <v>290194</v>
      </c>
      <c r="D48" s="74"/>
      <c r="E48" s="75">
        <f>C48*B6/100</f>
        <v>287379.11820000003</v>
      </c>
      <c r="F48" s="57"/>
    </row>
    <row r="49" spans="1:6" ht="17.25" thickBot="1">
      <c r="A49" s="76" t="s">
        <v>70</v>
      </c>
      <c r="B49" s="77">
        <f>134007</f>
        <v>134007</v>
      </c>
      <c r="C49" s="77">
        <f>121697+11287</f>
        <v>132984</v>
      </c>
      <c r="D49" s="78">
        <f>792+223</f>
        <v>1015</v>
      </c>
      <c r="E49" s="75">
        <f>C49*B6/100</f>
        <v>131694.0552</v>
      </c>
      <c r="F49" s="57"/>
    </row>
    <row r="50" spans="1:6" ht="17.25" thickBot="1">
      <c r="A50" s="79" t="s">
        <v>71</v>
      </c>
      <c r="B50" s="80">
        <f>SUM(B47:B49)</f>
        <v>1951979</v>
      </c>
      <c r="C50" s="81">
        <f>SUM(C47:C49)</f>
        <v>1949956</v>
      </c>
      <c r="D50" s="81">
        <f>SUM(D47:D49)</f>
        <v>1015</v>
      </c>
      <c r="E50" s="82">
        <f>SUM(E47:E49)</f>
        <v>1931041.4268000002</v>
      </c>
      <c r="F50" s="57"/>
    </row>
    <row r="51" spans="1:6">
      <c r="A51" s="55" t="s">
        <v>16</v>
      </c>
      <c r="B51" s="10"/>
      <c r="C51" s="10"/>
      <c r="E51" s="11"/>
    </row>
    <row r="52" spans="1:6">
      <c r="B52" s="10"/>
      <c r="C52" s="10"/>
      <c r="E52" s="63"/>
    </row>
  </sheetData>
  <mergeCells count="4">
    <mergeCell ref="B45:B46"/>
    <mergeCell ref="C45:D45"/>
    <mergeCell ref="E45:E46"/>
    <mergeCell ref="A43:D43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2017-02-15T10:58:20Z</cp:lastPrinted>
  <dcterms:created xsi:type="dcterms:W3CDTF">2016-04-22T06:39:22Z</dcterms:created>
  <dcterms:modified xsi:type="dcterms:W3CDTF">2017-03-20T04:35:16Z</dcterms:modified>
</cp:coreProperties>
</file>