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14" i="1"/>
  <c r="D9"/>
  <c r="C48"/>
  <c r="E48" s="1"/>
  <c r="B48"/>
  <c r="C49"/>
  <c r="E49" s="1"/>
  <c r="B49"/>
  <c r="D50"/>
  <c r="D51" s="1"/>
  <c r="C50"/>
  <c r="E50" s="1"/>
  <c r="B51"/>
  <c r="E51" l="1"/>
  <c r="C51"/>
  <c r="D11"/>
  <c r="E27"/>
  <c r="E38"/>
  <c r="E32"/>
  <c r="D18" l="1"/>
  <c r="E12"/>
  <c r="E17" l="1"/>
  <c r="E16"/>
  <c r="D14"/>
  <c r="D13"/>
  <c r="D10"/>
  <c r="D15"/>
  <c r="E8"/>
  <c r="B5" l="1"/>
  <c r="E24"/>
  <c r="E21"/>
  <c r="E19" l="1"/>
  <c r="D19" s="1"/>
  <c r="E9"/>
  <c r="E39" s="1"/>
  <c r="E42"/>
  <c r="E43" l="1"/>
  <c r="D39"/>
</calcChain>
</file>

<file path=xl/sharedStrings.xml><?xml version="1.0" encoding="utf-8"?>
<sst xmlns="http://schemas.openxmlformats.org/spreadsheetml/2006/main" count="120" uniqueCount="78">
  <si>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</si>
  <si>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</si>
  <si>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</si>
  <si>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</si>
  <si>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</si>
  <si>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</si>
  <si>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</si>
  <si>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</si>
  <si>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</si>
  <si>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</si>
  <si>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</si>
  <si>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</si>
  <si>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</si>
  <si>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</si>
  <si>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</si>
  <si>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</si>
  <si>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</si>
  <si>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</si>
  <si>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</si>
  <si>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Период</t>
  </si>
  <si>
    <t>ежедневно</t>
  </si>
  <si>
    <t>Поступило прочих доходов от размещения оборудования</t>
  </si>
  <si>
    <t>Чебоксары, ул. М.Павлова, д.54</t>
  </si>
  <si>
    <t>январь</t>
  </si>
  <si>
    <t>установка сетки на фрамуги продух в подвал</t>
  </si>
  <si>
    <t>установка почтовых ящиков</t>
  </si>
  <si>
    <t>февраль</t>
  </si>
  <si>
    <t>техобследование лифта</t>
  </si>
  <si>
    <t>март</t>
  </si>
  <si>
    <t>укладка проводов в кабель-каналы</t>
  </si>
  <si>
    <t>план</t>
  </si>
  <si>
    <t>факт</t>
  </si>
  <si>
    <t>ремонт теплоузлов</t>
  </si>
  <si>
    <t>ремонт крыльца входной площадки</t>
  </si>
  <si>
    <t>8.Работы по ремонту общедомового имущества всего, в т.ч.</t>
  </si>
  <si>
    <t>окраска МАФ</t>
  </si>
  <si>
    <t>май</t>
  </si>
  <si>
    <t>установка информстендов в подъезде</t>
  </si>
  <si>
    <t>окраска каркаса контейнерной площадки</t>
  </si>
  <si>
    <t>июнь</t>
  </si>
  <si>
    <t>Остаток средств на конец периода (+ есть средства, -задолженность)</t>
  </si>
  <si>
    <t>наладка циркуляции ГВС в подвале</t>
  </si>
  <si>
    <t>август</t>
  </si>
  <si>
    <t>ремонт и восстановление МПШ, кв.37,97</t>
  </si>
  <si>
    <t>сентябрь</t>
  </si>
  <si>
    <t>7.техинвентаризация</t>
  </si>
  <si>
    <t>ремонт кровли, кв.101,108,97</t>
  </si>
  <si>
    <t>косметический ремонт секций с 7 по 1 этаж</t>
  </si>
  <si>
    <t>замена мусороклапанов 3 шт</t>
  </si>
  <si>
    <t>установка дверей на пожарный выход 14 шт</t>
  </si>
  <si>
    <t>единица измерения работы и услуги</t>
  </si>
  <si>
    <t>Цена выполненной работы и услуги в руб.</t>
  </si>
  <si>
    <t>2016 г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</si>
  <si>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</si>
  <si>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</si>
  <si>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</si>
  <si>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</t>
  </si>
  <si>
    <t>январь, фев</t>
  </si>
  <si>
    <t>замена стояков отопления кв.18,23</t>
  </si>
  <si>
    <t>сен,нояб</t>
  </si>
  <si>
    <t>янв,фев</t>
  </si>
  <si>
    <t>косметич.ремонт демонтированной кладовки</t>
  </si>
  <si>
    <t>декабрь</t>
  </si>
  <si>
    <t>замена разводки и стояка ГВС в кв.2,43</t>
  </si>
  <si>
    <t>март,сент,дек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</si>
  <si>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</si>
  <si>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</si>
  <si>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</si>
  <si>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</si>
  <si>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</si>
  <si>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</si>
  <si>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</si>
  <si>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</si>
  <si>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</si>
  <si>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</si>
  <si>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</si>
  <si>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Получено средств от применения повышающего коэффициента к квартирам без ИПУ</t>
  </si>
  <si>
    <t>май,июнь,окт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</si>
</sst>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4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1" fontId="3" fillId="0" borderId="0" xfId="0" applyNumberFormat="1" applyFont="1" applyFill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6" fillId="0" borderId="0" xfId="0" applyFont="1" applyFill="1"/>
    <xf numFmtId="1" fontId="6" fillId="0" borderId="0" xfId="0" applyNumberFormat="1" applyFont="1" applyFill="1"/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17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1" fontId="6" fillId="0" borderId="11" xfId="0" applyNumberFormat="1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2" fontId="5" fillId="0" borderId="7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1" fontId="5" fillId="0" borderId="11" xfId="0" applyNumberFormat="1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1" fontId="5" fillId="0" borderId="15" xfId="0" applyNumberFormat="1" applyFont="1" applyFill="1" applyBorder="1" applyAlignment="1">
      <alignment vertical="top" wrapText="1"/>
    </xf>
    <xf numFmtId="1" fontId="5" fillId="0" borderId="18" xfId="0" applyNumberFormat="1" applyFont="1" applyFill="1" applyBorder="1" applyAlignment="1">
      <alignment vertical="top" wrapText="1"/>
    </xf>
    <xf numFmtId="2" fontId="5" fillId="0" borderId="14" xfId="0" applyNumberFormat="1" applyFont="1" applyFill="1" applyBorder="1" applyAlignment="1">
      <alignment vertical="top" wrapText="1"/>
    </xf>
    <xf numFmtId="1" fontId="5" fillId="0" borderId="14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wrapText="1"/>
    </xf>
    <xf numFmtId="0" fontId="8" fillId="0" borderId="6" xfId="0" applyFont="1" applyFill="1" applyBorder="1" applyAlignment="1">
      <alignment wrapText="1"/>
    </xf>
    <xf numFmtId="0" fontId="8" fillId="0" borderId="8" xfId="0" applyFont="1" applyFill="1" applyBorder="1" applyAlignment="1">
      <alignment vertical="top" wrapText="1"/>
    </xf>
    <xf numFmtId="2" fontId="8" fillId="0" borderId="7" xfId="0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wrapText="1"/>
    </xf>
    <xf numFmtId="0" fontId="8" fillId="0" borderId="3" xfId="0" applyFont="1" applyFill="1" applyBorder="1" applyAlignment="1">
      <alignment vertical="top" wrapText="1"/>
    </xf>
    <xf numFmtId="2" fontId="8" fillId="0" borderId="1" xfId="0" applyNumberFormat="1" applyFont="1" applyFill="1" applyBorder="1" applyAlignment="1">
      <alignment vertical="top" wrapText="1"/>
    </xf>
    <xf numFmtId="0" fontId="10" fillId="0" borderId="9" xfId="0" applyFont="1" applyFill="1" applyBorder="1" applyAlignment="1">
      <alignment wrapText="1"/>
    </xf>
    <xf numFmtId="0" fontId="10" fillId="0" borderId="5" xfId="0" applyFont="1" applyFill="1" applyBorder="1" applyAlignment="1">
      <alignment vertical="top" wrapText="1"/>
    </xf>
    <xf numFmtId="2" fontId="10" fillId="0" borderId="4" xfId="0" applyNumberFormat="1" applyFont="1" applyFill="1" applyBorder="1" applyAlignment="1">
      <alignment vertical="top" wrapText="1"/>
    </xf>
    <xf numFmtId="0" fontId="10" fillId="0" borderId="0" xfId="0" applyFont="1" applyFill="1" applyAlignment="1">
      <alignment wrapText="1"/>
    </xf>
    <xf numFmtId="0" fontId="6" fillId="0" borderId="0" xfId="0" applyFont="1" applyFill="1" applyBorder="1" applyAlignment="1">
      <alignment vertical="top" wrapText="1"/>
    </xf>
    <xf numFmtId="2" fontId="6" fillId="0" borderId="11" xfId="0" applyNumberFormat="1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1" fontId="5" fillId="0" borderId="0" xfId="0" applyNumberFormat="1" applyFont="1" applyFill="1" applyAlignment="1">
      <alignment wrapText="1"/>
    </xf>
    <xf numFmtId="1" fontId="5" fillId="0" borderId="7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/>
    <xf numFmtId="0" fontId="6" fillId="0" borderId="6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vertical="top" wrapText="1"/>
    </xf>
    <xf numFmtId="1" fontId="6" fillId="0" borderId="1" xfId="1" applyNumberFormat="1" applyFont="1" applyFill="1" applyBorder="1" applyAlignment="1">
      <alignment vertical="top"/>
    </xf>
    <xf numFmtId="1" fontId="6" fillId="0" borderId="3" xfId="0" applyNumberFormat="1" applyFont="1" applyFill="1" applyBorder="1"/>
    <xf numFmtId="0" fontId="6" fillId="0" borderId="10" xfId="0" applyNumberFormat="1" applyFont="1" applyFill="1" applyBorder="1" applyAlignment="1">
      <alignment vertical="top" wrapText="1"/>
    </xf>
    <xf numFmtId="1" fontId="6" fillId="0" borderId="11" xfId="1" applyNumberFormat="1" applyFont="1" applyFill="1" applyBorder="1" applyAlignment="1">
      <alignment vertical="top"/>
    </xf>
    <xf numFmtId="0" fontId="5" fillId="0" borderId="13" xfId="0" applyFont="1" applyFill="1" applyBorder="1" applyAlignment="1">
      <alignment wrapText="1"/>
    </xf>
    <xf numFmtId="1" fontId="5" fillId="0" borderId="14" xfId="0" applyNumberFormat="1" applyFont="1" applyFill="1" applyBorder="1" applyAlignment="1">
      <alignment vertical="top"/>
    </xf>
    <xf numFmtId="1" fontId="5" fillId="0" borderId="14" xfId="0" applyNumberFormat="1" applyFont="1" applyFill="1" applyBorder="1"/>
    <xf numFmtId="1" fontId="5" fillId="0" borderId="15" xfId="0" applyNumberFormat="1" applyFont="1" applyFill="1" applyBorder="1"/>
    <xf numFmtId="0" fontId="6" fillId="0" borderId="16" xfId="0" applyFont="1" applyFill="1" applyBorder="1" applyAlignment="1">
      <alignment horizontal="center" vertical="top" wrapText="1"/>
    </xf>
    <xf numFmtId="1" fontId="8" fillId="0" borderId="8" xfId="1" applyNumberFormat="1" applyFont="1" applyFill="1" applyBorder="1" applyAlignment="1">
      <alignment vertical="top" wrapText="1"/>
    </xf>
    <xf numFmtId="1" fontId="8" fillId="0" borderId="3" xfId="1" applyNumberFormat="1" applyFont="1" applyFill="1" applyBorder="1" applyAlignment="1">
      <alignment vertical="top" wrapText="1"/>
    </xf>
    <xf numFmtId="0" fontId="6" fillId="0" borderId="19" xfId="0" applyFont="1" applyFill="1" applyBorder="1" applyAlignment="1">
      <alignment horizontal="center" vertical="top" wrapText="1"/>
    </xf>
    <xf numFmtId="1" fontId="10" fillId="0" borderId="5" xfId="1" applyNumberFormat="1" applyFont="1" applyFill="1" applyBorder="1" applyAlignment="1">
      <alignment vertical="top" wrapText="1"/>
    </xf>
    <xf numFmtId="1" fontId="8" fillId="0" borderId="0" xfId="0" applyNumberFormat="1" applyFont="1" applyFill="1" applyAlignment="1">
      <alignment wrapText="1"/>
    </xf>
    <xf numFmtId="0" fontId="10" fillId="0" borderId="3" xfId="0" applyFont="1" applyFill="1" applyBorder="1" applyAlignment="1">
      <alignment vertical="top" wrapText="1"/>
    </xf>
    <xf numFmtId="0" fontId="8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Border="1"/>
    <xf numFmtId="0" fontId="0" fillId="0" borderId="0" xfId="0" applyBorder="1"/>
    <xf numFmtId="0" fontId="6" fillId="0" borderId="7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/>
    <xf numFmtId="0" fontId="8" fillId="0" borderId="20" xfId="0" applyFont="1" applyFill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2"/>
  <sheetViews>
    <sheetView tabSelected="1" topLeftCell="A30" workbookViewId="0">
      <selection sqref="A1:E52"/>
    </sheetView>
  </sheetViews>
  <sheetFormatPr defaultRowHeight="16.5"/>
  <cols>
    <col min="1" max="1" width="70.7109375" style="59" customWidth="1"/>
    <col min="2" max="2" width="14" style="59" customWidth="1"/>
    <col min="3" max="3" width="12.140625" style="59" customWidth="1"/>
    <col min="4" max="4" width="13.5703125" style="59" customWidth="1"/>
    <col min="5" max="5" width="14.28515625" style="18" customWidth="1"/>
    <col min="6" max="6" width="9.85546875" style="59" bestFit="1" customWidth="1"/>
    <col min="7" max="9" width="9.140625" style="5"/>
  </cols>
  <sheetData>
    <row r="1" spans="1:9" ht="31.5">
      <c r="A1" s="16" t="s">
        <v>17</v>
      </c>
      <c r="C1" s="59" t="s">
        <v>52</v>
      </c>
      <c r="D1" s="17" t="s">
        <v>53</v>
      </c>
      <c r="E1" s="17">
        <v>12</v>
      </c>
    </row>
    <row r="2" spans="1:9">
      <c r="A2" s="9" t="s">
        <v>22</v>
      </c>
      <c r="D2" s="18"/>
    </row>
    <row r="3" spans="1:9">
      <c r="A3" s="59" t="s">
        <v>0</v>
      </c>
      <c r="B3" s="59">
        <v>3714.43</v>
      </c>
    </row>
    <row r="4" spans="1:9">
      <c r="A4" s="59" t="s">
        <v>1</v>
      </c>
      <c r="B4" s="59">
        <v>24.1</v>
      </c>
      <c r="D4" s="18"/>
    </row>
    <row r="5" spans="1:9">
      <c r="A5" s="59" t="s">
        <v>54</v>
      </c>
      <c r="B5" s="60">
        <f>B3*B4*E1</f>
        <v>1074213.156</v>
      </c>
      <c r="C5" s="19"/>
      <c r="D5" s="19"/>
    </row>
    <row r="6" spans="1:9" ht="17.25" thickBot="1">
      <c r="A6" s="59" t="s">
        <v>2</v>
      </c>
      <c r="B6" s="59">
        <v>94.61</v>
      </c>
    </row>
    <row r="7" spans="1:9" s="2" customFormat="1" ht="68.25" customHeight="1">
      <c r="A7" s="12" t="s">
        <v>3</v>
      </c>
      <c r="B7" s="13" t="s">
        <v>19</v>
      </c>
      <c r="C7" s="14" t="s">
        <v>50</v>
      </c>
      <c r="D7" s="15" t="s">
        <v>55</v>
      </c>
      <c r="E7" s="15" t="s">
        <v>51</v>
      </c>
      <c r="F7" s="20"/>
      <c r="G7" s="6"/>
      <c r="H7" s="6"/>
      <c r="I7" s="6"/>
    </row>
    <row r="8" spans="1:9" ht="31.5">
      <c r="A8" s="21" t="s">
        <v>4</v>
      </c>
      <c r="B8" s="22" t="s">
        <v>20</v>
      </c>
      <c r="C8" s="23" t="s">
        <v>56</v>
      </c>
      <c r="D8" s="24">
        <v>0.87</v>
      </c>
      <c r="E8" s="25">
        <f>D8*B3*E1</f>
        <v>38778.6492</v>
      </c>
    </row>
    <row r="9" spans="1:9" ht="47.25">
      <c r="A9" s="21" t="s">
        <v>5</v>
      </c>
      <c r="B9" s="22" t="s">
        <v>20</v>
      </c>
      <c r="C9" s="23" t="s">
        <v>56</v>
      </c>
      <c r="D9" s="24">
        <f>4.4+D10+D11+D12+D13</f>
        <v>5.8199061856956069</v>
      </c>
      <c r="E9" s="25">
        <f>D9*E1*B3</f>
        <v>259411.60959999997</v>
      </c>
    </row>
    <row r="10" spans="1:9">
      <c r="A10" s="26" t="s">
        <v>6</v>
      </c>
      <c r="B10" s="22"/>
      <c r="C10" s="23" t="s">
        <v>56</v>
      </c>
      <c r="D10" s="24">
        <f>E10/E1/B3</f>
        <v>0.23556777217500399</v>
      </c>
      <c r="E10" s="25">
        <v>10500</v>
      </c>
    </row>
    <row r="11" spans="1:9">
      <c r="A11" s="26" t="s">
        <v>7</v>
      </c>
      <c r="B11" s="22"/>
      <c r="C11" s="23" t="s">
        <v>56</v>
      </c>
      <c r="D11" s="24">
        <f>E11/E1/B3</f>
        <v>5.1600559619286585E-2</v>
      </c>
      <c r="E11" s="25">
        <v>2300</v>
      </c>
    </row>
    <row r="12" spans="1:9">
      <c r="A12" s="26" t="s">
        <v>8</v>
      </c>
      <c r="B12" s="22"/>
      <c r="C12" s="23" t="s">
        <v>56</v>
      </c>
      <c r="D12" s="24">
        <v>0.16</v>
      </c>
      <c r="E12" s="25">
        <f>D12*E1*B3</f>
        <v>7131.7055999999993</v>
      </c>
    </row>
    <row r="13" spans="1:9">
      <c r="A13" s="26" t="s">
        <v>9</v>
      </c>
      <c r="B13" s="22" t="s">
        <v>20</v>
      </c>
      <c r="C13" s="23" t="s">
        <v>56</v>
      </c>
      <c r="D13" s="24">
        <f>E13/B3/E1</f>
        <v>0.9727378539013164</v>
      </c>
      <c r="E13" s="25">
        <v>43358</v>
      </c>
    </row>
    <row r="14" spans="1:9" ht="47.25">
      <c r="A14" s="21" t="s">
        <v>10</v>
      </c>
      <c r="B14" s="22" t="s">
        <v>20</v>
      </c>
      <c r="C14" s="23" t="s">
        <v>56</v>
      </c>
      <c r="D14" s="24">
        <f>E14/E1/B3</f>
        <v>4.2079134618232139</v>
      </c>
      <c r="E14" s="25">
        <f>6252*2.5*E1</f>
        <v>187560</v>
      </c>
    </row>
    <row r="15" spans="1:9">
      <c r="A15" s="21" t="s">
        <v>11</v>
      </c>
      <c r="B15" s="22" t="s">
        <v>20</v>
      </c>
      <c r="C15" s="23" t="s">
        <v>56</v>
      </c>
      <c r="D15" s="24">
        <f>E15/E1/B3</f>
        <v>1.549811590652312</v>
      </c>
      <c r="E15" s="25">
        <v>69080</v>
      </c>
    </row>
    <row r="16" spans="1:9" ht="19.5" customHeight="1">
      <c r="A16" s="21" t="s">
        <v>12</v>
      </c>
      <c r="B16" s="22" t="s">
        <v>20</v>
      </c>
      <c r="C16" s="23" t="s">
        <v>56</v>
      </c>
      <c r="D16" s="24">
        <v>0.43</v>
      </c>
      <c r="E16" s="25">
        <f>D16*E1*B3</f>
        <v>19166.4588</v>
      </c>
    </row>
    <row r="17" spans="1:9" ht="47.25">
      <c r="A17" s="21" t="s">
        <v>13</v>
      </c>
      <c r="B17" s="22" t="s">
        <v>20</v>
      </c>
      <c r="C17" s="23" t="s">
        <v>56</v>
      </c>
      <c r="D17" s="24">
        <v>0.44</v>
      </c>
      <c r="E17" s="25">
        <f>D17*E1*B3</f>
        <v>19612.190399999999</v>
      </c>
    </row>
    <row r="18" spans="1:9" ht="17.25" thickBot="1">
      <c r="A18" s="27" t="s">
        <v>45</v>
      </c>
      <c r="B18" s="28" t="s">
        <v>44</v>
      </c>
      <c r="C18" s="23" t="s">
        <v>56</v>
      </c>
      <c r="D18" s="58">
        <f>E18/E1/B3</f>
        <v>4.9132706767929399E-2</v>
      </c>
      <c r="E18" s="29">
        <v>2190</v>
      </c>
    </row>
    <row r="19" spans="1:9" s="1" customFormat="1">
      <c r="A19" s="30" t="s">
        <v>34</v>
      </c>
      <c r="B19" s="31"/>
      <c r="C19" s="32"/>
      <c r="D19" s="33">
        <f>E19/E1/B3</f>
        <v>14.283268226888108</v>
      </c>
      <c r="E19" s="61">
        <f>E21+E22+E23+E24+E25+E26+E27+E28+E29+E30+E31+E32+E33+E34+E35+E36+E37+E38</f>
        <v>636650.39999999991</v>
      </c>
      <c r="F19" s="59"/>
      <c r="G19" s="5"/>
      <c r="H19" s="5"/>
      <c r="I19" s="5"/>
    </row>
    <row r="20" spans="1:9" s="1" customFormat="1">
      <c r="A20" s="34"/>
      <c r="B20" s="22"/>
      <c r="C20" s="35"/>
      <c r="D20" s="36" t="s">
        <v>30</v>
      </c>
      <c r="E20" s="37" t="s">
        <v>31</v>
      </c>
      <c r="F20" s="59"/>
      <c r="G20" s="5"/>
      <c r="H20" s="5"/>
      <c r="I20" s="5"/>
    </row>
    <row r="21" spans="1:9" s="1" customFormat="1">
      <c r="A21" s="34" t="s">
        <v>47</v>
      </c>
      <c r="B21" s="22" t="s">
        <v>60</v>
      </c>
      <c r="C21" s="23" t="s">
        <v>56</v>
      </c>
      <c r="D21" s="25">
        <v>370000</v>
      </c>
      <c r="E21" s="38">
        <f>175530.29+91019.59+132902.74</f>
        <v>399452.62</v>
      </c>
      <c r="F21" s="59"/>
      <c r="G21" s="5"/>
      <c r="H21" s="5"/>
      <c r="I21" s="5"/>
    </row>
    <row r="22" spans="1:9" s="1" customFormat="1">
      <c r="A22" s="34" t="s">
        <v>48</v>
      </c>
      <c r="B22" s="22" t="s">
        <v>23</v>
      </c>
      <c r="C22" s="23" t="s">
        <v>56</v>
      </c>
      <c r="D22" s="25">
        <v>24000</v>
      </c>
      <c r="E22" s="38">
        <v>10394.81</v>
      </c>
      <c r="F22" s="59"/>
      <c r="G22" s="5"/>
      <c r="H22" s="5"/>
      <c r="I22" s="5"/>
    </row>
    <row r="23" spans="1:9" s="1" customFormat="1">
      <c r="A23" s="39" t="s">
        <v>24</v>
      </c>
      <c r="B23" s="28" t="s">
        <v>23</v>
      </c>
      <c r="C23" s="23" t="s">
        <v>56</v>
      </c>
      <c r="D23" s="29"/>
      <c r="E23" s="40">
        <v>1893.19</v>
      </c>
      <c r="F23" s="59"/>
      <c r="G23" s="5"/>
      <c r="H23" s="5"/>
      <c r="I23" s="5"/>
    </row>
    <row r="24" spans="1:9" s="1" customFormat="1">
      <c r="A24" s="39" t="s">
        <v>49</v>
      </c>
      <c r="B24" s="28" t="s">
        <v>57</v>
      </c>
      <c r="C24" s="23" t="s">
        <v>56</v>
      </c>
      <c r="D24" s="29">
        <v>124600</v>
      </c>
      <c r="E24" s="40">
        <f>8900+115700</f>
        <v>124600</v>
      </c>
      <c r="F24" s="59"/>
      <c r="G24" s="5"/>
      <c r="H24" s="5"/>
      <c r="I24" s="5"/>
    </row>
    <row r="25" spans="1:9" s="1" customFormat="1">
      <c r="A25" s="39" t="s">
        <v>25</v>
      </c>
      <c r="B25" s="28" t="s">
        <v>26</v>
      </c>
      <c r="C25" s="23" t="s">
        <v>56</v>
      </c>
      <c r="D25" s="29">
        <v>36000</v>
      </c>
      <c r="E25" s="40">
        <v>36385.56</v>
      </c>
      <c r="F25" s="59"/>
      <c r="G25" s="5"/>
      <c r="H25" s="5"/>
      <c r="I25" s="5"/>
    </row>
    <row r="26" spans="1:9" s="1" customFormat="1">
      <c r="A26" s="39" t="s">
        <v>27</v>
      </c>
      <c r="B26" s="28" t="s">
        <v>26</v>
      </c>
      <c r="C26" s="23" t="s">
        <v>56</v>
      </c>
      <c r="D26" s="29">
        <v>13000</v>
      </c>
      <c r="E26" s="40">
        <v>12000</v>
      </c>
      <c r="F26" s="59"/>
      <c r="G26" s="5"/>
      <c r="H26" s="5"/>
      <c r="I26" s="5"/>
    </row>
    <row r="27" spans="1:9" s="1" customFormat="1" ht="19.5" customHeight="1">
      <c r="A27" s="39" t="s">
        <v>63</v>
      </c>
      <c r="B27" s="28" t="s">
        <v>64</v>
      </c>
      <c r="C27" s="23" t="s">
        <v>56</v>
      </c>
      <c r="D27" s="29"/>
      <c r="E27" s="40">
        <f>635.24+2396.56+262.8</f>
        <v>3294.6000000000004</v>
      </c>
      <c r="F27" s="59"/>
      <c r="G27" s="5"/>
      <c r="H27" s="5"/>
      <c r="I27" s="5"/>
    </row>
    <row r="28" spans="1:9" s="1" customFormat="1">
      <c r="A28" s="39" t="s">
        <v>29</v>
      </c>
      <c r="B28" s="28" t="s">
        <v>28</v>
      </c>
      <c r="C28" s="23" t="s">
        <v>56</v>
      </c>
      <c r="D28" s="29"/>
      <c r="E28" s="40">
        <v>2365.37</v>
      </c>
      <c r="F28" s="59"/>
      <c r="G28" s="5"/>
      <c r="H28" s="5"/>
      <c r="I28" s="5"/>
    </row>
    <row r="29" spans="1:9" s="1" customFormat="1">
      <c r="A29" s="39" t="s">
        <v>32</v>
      </c>
      <c r="B29" s="28"/>
      <c r="C29" s="23" t="s">
        <v>56</v>
      </c>
      <c r="D29" s="29">
        <v>4000</v>
      </c>
      <c r="E29" s="40"/>
      <c r="F29" s="59"/>
      <c r="G29" s="5"/>
      <c r="H29" s="5"/>
      <c r="I29" s="5"/>
    </row>
    <row r="30" spans="1:9" s="1" customFormat="1">
      <c r="A30" s="39" t="s">
        <v>35</v>
      </c>
      <c r="B30" s="28" t="s">
        <v>36</v>
      </c>
      <c r="C30" s="23" t="s">
        <v>56</v>
      </c>
      <c r="D30" s="29"/>
      <c r="E30" s="40">
        <v>1093.8399999999999</v>
      </c>
      <c r="F30" s="59"/>
      <c r="G30" s="4"/>
      <c r="H30" s="5"/>
      <c r="I30" s="5"/>
    </row>
    <row r="31" spans="1:9" s="1" customFormat="1">
      <c r="A31" s="39" t="s">
        <v>37</v>
      </c>
      <c r="B31" s="28" t="s">
        <v>36</v>
      </c>
      <c r="C31" s="23" t="s">
        <v>56</v>
      </c>
      <c r="D31" s="29"/>
      <c r="E31" s="40">
        <v>1137.9100000000001</v>
      </c>
      <c r="F31" s="59"/>
      <c r="G31" s="4"/>
      <c r="H31" s="5"/>
      <c r="I31" s="5"/>
    </row>
    <row r="32" spans="1:9" s="1" customFormat="1" ht="16.5" customHeight="1">
      <c r="A32" s="39" t="s">
        <v>46</v>
      </c>
      <c r="B32" s="28" t="s">
        <v>77</v>
      </c>
      <c r="C32" s="23" t="s">
        <v>56</v>
      </c>
      <c r="D32" s="29"/>
      <c r="E32" s="40">
        <f>14704.56+7677.57+3239.23</f>
        <v>25621.359999999997</v>
      </c>
      <c r="F32" s="59"/>
      <c r="G32" s="4"/>
      <c r="H32" s="5"/>
      <c r="I32" s="5"/>
    </row>
    <row r="33" spans="1:10" s="1" customFormat="1">
      <c r="A33" s="39" t="s">
        <v>38</v>
      </c>
      <c r="B33" s="28" t="s">
        <v>39</v>
      </c>
      <c r="C33" s="23" t="s">
        <v>56</v>
      </c>
      <c r="D33" s="29"/>
      <c r="E33" s="40">
        <v>532.55999999999995</v>
      </c>
      <c r="F33" s="59"/>
      <c r="G33" s="4"/>
      <c r="H33" s="5"/>
      <c r="I33" s="5"/>
    </row>
    <row r="34" spans="1:10" s="1" customFormat="1">
      <c r="A34" s="39" t="s">
        <v>33</v>
      </c>
      <c r="B34" s="28"/>
      <c r="C34" s="23" t="s">
        <v>56</v>
      </c>
      <c r="D34" s="29">
        <v>25000</v>
      </c>
      <c r="E34" s="40"/>
      <c r="F34" s="59"/>
      <c r="G34" s="5"/>
      <c r="H34" s="5"/>
      <c r="I34" s="5"/>
    </row>
    <row r="35" spans="1:10" s="1" customFormat="1">
      <c r="A35" s="39" t="s">
        <v>41</v>
      </c>
      <c r="B35" s="28" t="s">
        <v>42</v>
      </c>
      <c r="C35" s="23" t="s">
        <v>56</v>
      </c>
      <c r="D35" s="29"/>
      <c r="E35" s="40">
        <v>3177.81</v>
      </c>
      <c r="F35" s="59"/>
      <c r="G35" s="5"/>
      <c r="H35" s="5"/>
      <c r="I35" s="5"/>
    </row>
    <row r="36" spans="1:10" s="1" customFormat="1">
      <c r="A36" s="39" t="s">
        <v>43</v>
      </c>
      <c r="B36" s="28" t="s">
        <v>42</v>
      </c>
      <c r="C36" s="23" t="s">
        <v>56</v>
      </c>
      <c r="D36" s="29"/>
      <c r="E36" s="40">
        <v>6660</v>
      </c>
      <c r="F36" s="59"/>
      <c r="G36" s="5"/>
      <c r="H36" s="5"/>
      <c r="I36" s="5"/>
    </row>
    <row r="37" spans="1:10" s="1" customFormat="1">
      <c r="A37" s="39" t="s">
        <v>61</v>
      </c>
      <c r="B37" s="28" t="s">
        <v>62</v>
      </c>
      <c r="C37" s="23" t="s">
        <v>56</v>
      </c>
      <c r="D37" s="29"/>
      <c r="E37" s="40">
        <v>4562.82</v>
      </c>
      <c r="F37" s="59"/>
      <c r="G37" s="5"/>
      <c r="H37" s="5"/>
      <c r="I37" s="5"/>
    </row>
    <row r="38" spans="1:10" s="1" customFormat="1" ht="17.25" thickBot="1">
      <c r="A38" s="39" t="s">
        <v>58</v>
      </c>
      <c r="B38" s="28" t="s">
        <v>59</v>
      </c>
      <c r="C38" s="23" t="s">
        <v>56</v>
      </c>
      <c r="D38" s="29"/>
      <c r="E38" s="40">
        <f>1452.4+2025.55</f>
        <v>3477.95</v>
      </c>
      <c r="F38" s="59"/>
      <c r="G38" s="5"/>
      <c r="H38" s="5"/>
      <c r="I38" s="5"/>
    </row>
    <row r="39" spans="1:10" ht="17.25" thickBot="1">
      <c r="A39" s="41" t="s">
        <v>14</v>
      </c>
      <c r="B39" s="42"/>
      <c r="C39" s="43"/>
      <c r="D39" s="44">
        <f>D8+D9+D14+D15+D16+D17+D18+D19</f>
        <v>27.650032171827171</v>
      </c>
      <c r="E39" s="45">
        <f>E8+E9+E14+E15+E16+E17+E18+E19</f>
        <v>1232449.3079999997</v>
      </c>
      <c r="F39" s="9"/>
      <c r="G39" s="7"/>
    </row>
    <row r="40" spans="1:10" s="1" customFormat="1" ht="15.75" customHeight="1">
      <c r="A40" s="47" t="s">
        <v>18</v>
      </c>
      <c r="B40" s="48"/>
      <c r="C40" s="76" t="s">
        <v>56</v>
      </c>
      <c r="D40" s="49"/>
      <c r="E40" s="77">
        <v>30131</v>
      </c>
      <c r="F40" s="46"/>
      <c r="G40" s="5"/>
      <c r="H40" s="5"/>
      <c r="I40" s="5"/>
    </row>
    <row r="41" spans="1:10" s="1" customFormat="1">
      <c r="A41" s="50" t="s">
        <v>21</v>
      </c>
      <c r="B41" s="51"/>
      <c r="C41" s="23" t="s">
        <v>56</v>
      </c>
      <c r="D41" s="52"/>
      <c r="E41" s="78">
        <v>14249</v>
      </c>
      <c r="F41" s="46"/>
      <c r="G41" s="5"/>
      <c r="H41" s="5"/>
      <c r="I41" s="5"/>
    </row>
    <row r="42" spans="1:10" s="1" customFormat="1">
      <c r="A42" s="50" t="s">
        <v>15</v>
      </c>
      <c r="B42" s="51"/>
      <c r="C42" s="23" t="s">
        <v>56</v>
      </c>
      <c r="D42" s="52"/>
      <c r="E42" s="78">
        <f>B5*B6/100</f>
        <v>1016313.0668915999</v>
      </c>
      <c r="F42" s="81"/>
      <c r="G42" s="5"/>
      <c r="H42" s="5"/>
      <c r="I42" s="5"/>
    </row>
    <row r="43" spans="1:10" s="3" customFormat="1" ht="32.25" thickBot="1">
      <c r="A43" s="53" t="s">
        <v>40</v>
      </c>
      <c r="B43" s="54"/>
      <c r="C43" s="79" t="s">
        <v>56</v>
      </c>
      <c r="D43" s="55"/>
      <c r="E43" s="80">
        <f>E40+E41+E42-E39</f>
        <v>-171756.24110839982</v>
      </c>
      <c r="F43" s="56"/>
      <c r="G43" s="8"/>
      <c r="H43" s="8"/>
      <c r="I43" s="8"/>
    </row>
    <row r="44" spans="1:10" s="86" customFormat="1" ht="15.75">
      <c r="A44" s="92" t="s">
        <v>76</v>
      </c>
      <c r="B44" s="93"/>
      <c r="C44" s="93"/>
      <c r="D44" s="94"/>
      <c r="E44" s="82">
        <v>2613</v>
      </c>
      <c r="F44" s="83"/>
      <c r="G44" s="84"/>
      <c r="H44" s="85"/>
      <c r="I44" s="85"/>
      <c r="J44" s="85"/>
    </row>
    <row r="45" spans="1:10" ht="17.25" thickBot="1">
      <c r="A45" s="62" t="s">
        <v>65</v>
      </c>
      <c r="B45" s="62"/>
      <c r="C45" s="62"/>
      <c r="D45" s="62"/>
      <c r="E45" s="63"/>
      <c r="F45" s="63"/>
    </row>
    <row r="46" spans="1:10">
      <c r="A46" s="64" t="s">
        <v>66</v>
      </c>
      <c r="B46" s="87" t="s">
        <v>67</v>
      </c>
      <c r="C46" s="87" t="s">
        <v>68</v>
      </c>
      <c r="D46" s="89"/>
      <c r="E46" s="90" t="s">
        <v>69</v>
      </c>
      <c r="F46" s="10"/>
    </row>
    <row r="47" spans="1:10" ht="63">
      <c r="A47" s="65"/>
      <c r="B47" s="88"/>
      <c r="C47" s="66" t="s">
        <v>70</v>
      </c>
      <c r="D47" s="66" t="s">
        <v>71</v>
      </c>
      <c r="E47" s="91"/>
      <c r="F47" s="10"/>
    </row>
    <row r="48" spans="1:10">
      <c r="A48" s="67" t="s">
        <v>72</v>
      </c>
      <c r="B48" s="68">
        <f>947316+437909+113735</f>
        <v>1498960</v>
      </c>
      <c r="C48" s="68">
        <f>971255+527569</f>
        <v>1498824</v>
      </c>
      <c r="D48" s="68"/>
      <c r="E48" s="69">
        <f>C48*B6/100</f>
        <v>1418037.3864</v>
      </c>
      <c r="F48" s="11"/>
    </row>
    <row r="49" spans="1:6">
      <c r="A49" s="67" t="s">
        <v>73</v>
      </c>
      <c r="B49" s="68">
        <f>98742+171938</f>
        <v>270680</v>
      </c>
      <c r="C49" s="68">
        <f>98715+171483</f>
        <v>270198</v>
      </c>
      <c r="D49" s="68"/>
      <c r="E49" s="69">
        <f>C49*B6/100</f>
        <v>255634.3278</v>
      </c>
      <c r="F49" s="11"/>
    </row>
    <row r="50" spans="1:6" ht="17.25" thickBot="1">
      <c r="A50" s="70" t="s">
        <v>74</v>
      </c>
      <c r="B50" s="71">
        <v>122982</v>
      </c>
      <c r="C50" s="71">
        <f>111058+11147</f>
        <v>122205</v>
      </c>
      <c r="D50" s="71">
        <f>648+121</f>
        <v>769</v>
      </c>
      <c r="E50" s="69">
        <f>C50*B6/100</f>
        <v>115618.1505</v>
      </c>
      <c r="F50" s="11"/>
    </row>
    <row r="51" spans="1:6" ht="17.25" thickBot="1">
      <c r="A51" s="72" t="s">
        <v>75</v>
      </c>
      <c r="B51" s="73">
        <f>SUM(B48:B50)</f>
        <v>1892622</v>
      </c>
      <c r="C51" s="74">
        <f>SUM(C48:C50)</f>
        <v>1891227</v>
      </c>
      <c r="D51" s="74">
        <f>SUM(D48:D50)</f>
        <v>769</v>
      </c>
      <c r="E51" s="75">
        <f>SUM(E48:E50)</f>
        <v>1789289.8647</v>
      </c>
      <c r="F51" s="11"/>
    </row>
    <row r="52" spans="1:6">
      <c r="A52" s="57" t="s">
        <v>16</v>
      </c>
      <c r="B52" s="18"/>
      <c r="C52" s="18"/>
      <c r="E52" s="19"/>
    </row>
  </sheetData>
  <mergeCells count="4">
    <mergeCell ref="B46:B47"/>
    <mergeCell ref="C46:D46"/>
    <mergeCell ref="E46:E47"/>
    <mergeCell ref="A44:D44"/>
  </mergeCells>
  <pageMargins left="0.31496062992125984" right="0.31496062992125984" top="0.35433070866141736" bottom="0.35433070866141736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2017-02-15T11:01:01Z</cp:lastPrinted>
  <dcterms:created xsi:type="dcterms:W3CDTF">2016-04-22T06:39:22Z</dcterms:created>
  <dcterms:modified xsi:type="dcterms:W3CDTF">2017-03-20T04:35:39Z</dcterms:modified>
</cp:coreProperties>
</file>