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D51"/>
  <c r="D52" s="1"/>
  <c r="C51"/>
  <c r="C50"/>
  <c r="E50" s="1"/>
  <c r="B50"/>
  <c r="C49"/>
  <c r="E49" s="1"/>
  <c r="B49"/>
  <c r="B52"/>
  <c r="C52" l="1"/>
  <c r="E51"/>
  <c r="E52" s="1"/>
  <c r="D11"/>
  <c r="D18"/>
  <c r="E33"/>
  <c r="E16" l="1"/>
  <c r="E17" l="1"/>
  <c r="D15"/>
  <c r="D14"/>
  <c r="D13"/>
  <c r="D10"/>
  <c r="E8"/>
  <c r="E12"/>
  <c r="B5" l="1"/>
  <c r="E36"/>
  <c r="E19" s="1"/>
  <c r="D19" l="1"/>
  <c r="E43"/>
  <c r="D40" l="1"/>
  <c r="E9" l="1"/>
  <c r="E40" l="1"/>
  <c r="E44" s="1"/>
</calcChain>
</file>

<file path=xl/sharedStrings.xml><?xml version="1.0" encoding="utf-8"?>
<sst xmlns="http://schemas.openxmlformats.org/spreadsheetml/2006/main" count="123" uniqueCount="75">
  <si>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</si>
  <si>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</si>
  <si>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</si>
  <si>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</si>
  <si>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</si>
  <si>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</si>
  <si>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</si>
  <si>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</si>
  <si>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</si>
  <si>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</si>
  <si>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</si>
  <si>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</si>
  <si>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</si>
  <si>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</si>
  <si>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</si>
  <si>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</si>
  <si>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</si>
  <si>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</si>
  <si>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</si>
  <si>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</si>
  <si>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</si>
  <si>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</si>
  <si>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д.56</t>
  </si>
  <si>
    <t>февраль</t>
  </si>
  <si>
    <t>ремонт цоколя</t>
  </si>
  <si>
    <t>план</t>
  </si>
  <si>
    <t>факт</t>
  </si>
  <si>
    <t>ремонт теплоузлов</t>
  </si>
  <si>
    <t>техобследование лифтов</t>
  </si>
  <si>
    <t>косметич.ремонт входов в подъезды</t>
  </si>
  <si>
    <t>замена шиберов в мусорокамере</t>
  </si>
  <si>
    <t>замена двери в мусорокамеру</t>
  </si>
  <si>
    <t>ремонт крыльца входа в подъезд</t>
  </si>
  <si>
    <t>ремонт кровли козырька входа в подъезд</t>
  </si>
  <si>
    <t>апрель</t>
  </si>
  <si>
    <t>установка светильников в подъезде 16 шт</t>
  </si>
  <si>
    <t>май</t>
  </si>
  <si>
    <t>окраска МАФ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</si>
  <si>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</si>
  <si>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</si>
  <si>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</si>
  <si>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</si>
  <si>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август</t>
  </si>
  <si>
    <t>ремонт и восстановление МПШ, кв.103,70,67,43,79</t>
  </si>
  <si>
    <t>апр, сент</t>
  </si>
  <si>
    <t>сентябрь</t>
  </si>
  <si>
    <t>наладка циркуляции ГВС в подвале</t>
  </si>
  <si>
    <t>ремонт стояка отопления ка.61</t>
  </si>
  <si>
    <t>октябрь</t>
  </si>
  <si>
    <t>обустройство отмостков 95 кв.м.</t>
  </si>
  <si>
    <t>замена стояка канализации кв.108</t>
  </si>
  <si>
    <t>замена трубы ГВС 7 п.м.</t>
  </si>
  <si>
    <t>единица измерения работы и услуги</t>
  </si>
  <si>
    <t>Цена выполненной работы и услуги в руб.</t>
  </si>
  <si>
    <t>руб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</si>
  <si>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</si>
  <si>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</si>
  <si>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</si>
  <si>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</si>
  <si>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7.техинвентаризация</t>
  </si>
  <si>
    <t>8.Работы по ремонту общедомового имущества всего, в т.ч.</t>
  </si>
  <si>
    <t>установка метал.сетки на фрамуги подвала</t>
  </si>
  <si>
    <t>ноябрь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</si>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</sst>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Fill="1"/>
    <xf numFmtId="0" fontId="3" fillId="0" borderId="0" xfId="0" applyFont="1"/>
    <xf numFmtId="0" fontId="4" fillId="0" borderId="0" xfId="0" applyFont="1" applyFill="1" applyAlignment="1">
      <alignment wrapText="1"/>
    </xf>
    <xf numFmtId="0" fontId="5" fillId="0" borderId="0" xfId="0" applyFont="1" applyFill="1"/>
    <xf numFmtId="1" fontId="5" fillId="0" borderId="0" xfId="0" applyNumberFormat="1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2" fontId="5" fillId="0" borderId="12" xfId="0" applyNumberFormat="1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1" fontId="4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vertical="top" wrapText="1"/>
    </xf>
    <xf numFmtId="0" fontId="7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0" fontId="5" fillId="0" borderId="2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0" fontId="5" fillId="0" borderId="22" xfId="0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vertical="top" wrapText="1"/>
    </xf>
    <xf numFmtId="1" fontId="9" fillId="0" borderId="5" xfId="1" applyNumberFormat="1" applyFont="1" applyFill="1" applyBorder="1" applyAlignment="1">
      <alignment vertical="top" wrapText="1"/>
    </xf>
    <xf numFmtId="0" fontId="9" fillId="0" borderId="0" xfId="0" applyFont="1" applyFill="1"/>
    <xf numFmtId="0" fontId="5" fillId="0" borderId="0" xfId="0" applyFont="1" applyFill="1" applyBorder="1" applyAlignment="1">
      <alignment vertical="top" wrapText="1"/>
    </xf>
    <xf numFmtId="2" fontId="5" fillId="0" borderId="10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1" fontId="4" fillId="0" borderId="0" xfId="0" applyNumberFormat="1" applyFont="1" applyFill="1" applyAlignment="1">
      <alignment wrapText="1"/>
    </xf>
    <xf numFmtId="1" fontId="5" fillId="0" borderId="10" xfId="0" applyNumberFormat="1" applyFont="1" applyFill="1" applyBorder="1" applyAlignment="1">
      <alignment vertical="top" wrapText="1"/>
    </xf>
    <xf numFmtId="1" fontId="4" fillId="0" borderId="7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1" xfId="0" applyNumberFormat="1" applyFont="1" applyFill="1" applyBorder="1" applyAlignment="1">
      <alignment vertical="top" wrapText="1"/>
    </xf>
    <xf numFmtId="1" fontId="5" fillId="0" borderId="12" xfId="1" applyNumberFormat="1" applyFont="1" applyFill="1" applyBorder="1" applyAlignment="1">
      <alignment vertical="top"/>
    </xf>
    <xf numFmtId="0" fontId="4" fillId="0" borderId="23" xfId="0" applyFont="1" applyFill="1" applyBorder="1" applyAlignment="1">
      <alignment wrapText="1"/>
    </xf>
    <xf numFmtId="1" fontId="4" fillId="0" borderId="24" xfId="0" applyNumberFormat="1" applyFont="1" applyFill="1" applyBorder="1" applyAlignment="1">
      <alignment vertical="top"/>
    </xf>
    <xf numFmtId="1" fontId="4" fillId="0" borderId="24" xfId="0" applyNumberFormat="1" applyFont="1" applyFill="1" applyBorder="1"/>
    <xf numFmtId="1" fontId="4" fillId="0" borderId="25" xfId="0" applyNumberFormat="1" applyFont="1" applyFill="1" applyBorder="1"/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20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topLeftCell="A30" workbookViewId="0">
      <selection sqref="A1:E53"/>
    </sheetView>
  </sheetViews>
  <sheetFormatPr defaultRowHeight="15.75"/>
  <cols>
    <col min="1" max="1" width="71" style="67" customWidth="1"/>
    <col min="2" max="2" width="12.5703125" style="67" customWidth="1"/>
    <col min="3" max="3" width="14.140625" style="67" customWidth="1"/>
    <col min="4" max="4" width="14.5703125" style="67" customWidth="1"/>
    <col min="5" max="5" width="14.28515625" style="16" customWidth="1"/>
    <col min="6" max="6" width="9.85546875" style="7" bestFit="1" customWidth="1"/>
  </cols>
  <sheetData>
    <row r="1" spans="1:6" ht="31.5">
      <c r="A1" s="14" t="s">
        <v>17</v>
      </c>
      <c r="C1" s="67" t="s">
        <v>55</v>
      </c>
      <c r="D1" s="15" t="s">
        <v>56</v>
      </c>
      <c r="E1" s="15">
        <v>12</v>
      </c>
    </row>
    <row r="2" spans="1:6">
      <c r="A2" s="6" t="s">
        <v>22</v>
      </c>
      <c r="D2" s="16"/>
    </row>
    <row r="3" spans="1:6">
      <c r="A3" s="67" t="s">
        <v>0</v>
      </c>
      <c r="B3" s="67">
        <v>3692.6</v>
      </c>
    </row>
    <row r="4" spans="1:6">
      <c r="A4" s="67" t="s">
        <v>1</v>
      </c>
      <c r="B4" s="67">
        <v>20.6</v>
      </c>
      <c r="D4" s="16"/>
    </row>
    <row r="5" spans="1:6">
      <c r="A5" s="67" t="s">
        <v>57</v>
      </c>
      <c r="B5" s="68">
        <f>B3*B4*E1</f>
        <v>912810.72</v>
      </c>
      <c r="C5" s="17"/>
      <c r="D5" s="17"/>
    </row>
    <row r="6" spans="1:6" ht="16.5" thickBot="1">
      <c r="A6" s="67" t="s">
        <v>2</v>
      </c>
      <c r="B6" s="67">
        <v>100</v>
      </c>
    </row>
    <row r="7" spans="1:6" s="3" customFormat="1" ht="69" customHeight="1">
      <c r="A7" s="9" t="s">
        <v>3</v>
      </c>
      <c r="B7" s="10" t="s">
        <v>19</v>
      </c>
      <c r="C7" s="11" t="s">
        <v>52</v>
      </c>
      <c r="D7" s="12" t="s">
        <v>58</v>
      </c>
      <c r="E7" s="12" t="s">
        <v>53</v>
      </c>
      <c r="F7" s="18"/>
    </row>
    <row r="8" spans="1:6" ht="31.5">
      <c r="A8" s="19" t="s">
        <v>4</v>
      </c>
      <c r="B8" s="20" t="s">
        <v>20</v>
      </c>
      <c r="C8" s="21" t="s">
        <v>54</v>
      </c>
      <c r="D8" s="22">
        <v>0.87</v>
      </c>
      <c r="E8" s="23">
        <f>D8*B3*E1</f>
        <v>38550.743999999999</v>
      </c>
    </row>
    <row r="9" spans="1:6" ht="47.25">
      <c r="A9" s="19" t="s">
        <v>5</v>
      </c>
      <c r="B9" s="20" t="s">
        <v>20</v>
      </c>
      <c r="C9" s="21" t="s">
        <v>54</v>
      </c>
      <c r="D9" s="22">
        <f>4.4+D10+D11+D12+D13</f>
        <v>5.8283249381646183</v>
      </c>
      <c r="E9" s="23">
        <f>D9*E1*B3</f>
        <v>258260.07200000001</v>
      </c>
    </row>
    <row r="10" spans="1:6">
      <c r="A10" s="24" t="s">
        <v>6</v>
      </c>
      <c r="B10" s="20"/>
      <c r="C10" s="21" t="s">
        <v>54</v>
      </c>
      <c r="D10" s="22">
        <f>E10/E1/B3</f>
        <v>0.23696040730108867</v>
      </c>
      <c r="E10" s="23">
        <v>10500</v>
      </c>
    </row>
    <row r="11" spans="1:6">
      <c r="A11" s="24" t="s">
        <v>7</v>
      </c>
      <c r="B11" s="20"/>
      <c r="C11" s="21" t="s">
        <v>54</v>
      </c>
      <c r="D11" s="22">
        <f>E11/E1/B3</f>
        <v>5.2898589972738275E-2</v>
      </c>
      <c r="E11" s="23">
        <v>2344</v>
      </c>
    </row>
    <row r="12" spans="1:6">
      <c r="A12" s="24" t="s">
        <v>8</v>
      </c>
      <c r="B12" s="20"/>
      <c r="C12" s="21" t="s">
        <v>54</v>
      </c>
      <c r="D12" s="22">
        <v>0.16</v>
      </c>
      <c r="E12" s="23">
        <f>D12*E1*B3</f>
        <v>7089.7919999999995</v>
      </c>
    </row>
    <row r="13" spans="1:6">
      <c r="A13" s="24" t="s">
        <v>9</v>
      </c>
      <c r="B13" s="20" t="s">
        <v>20</v>
      </c>
      <c r="C13" s="21" t="s">
        <v>54</v>
      </c>
      <c r="D13" s="22">
        <f>E13/B3/E1</f>
        <v>0.97846594089079064</v>
      </c>
      <c r="E13" s="23">
        <v>43357</v>
      </c>
    </row>
    <row r="14" spans="1:6" ht="47.25">
      <c r="A14" s="19" t="s">
        <v>10</v>
      </c>
      <c r="B14" s="20" t="s">
        <v>20</v>
      </c>
      <c r="C14" s="21" t="s">
        <v>54</v>
      </c>
      <c r="D14" s="22">
        <f>E14/E1/B3</f>
        <v>4.1413908898878837</v>
      </c>
      <c r="E14" s="23">
        <f>6117*2.5*E1</f>
        <v>183510</v>
      </c>
    </row>
    <row r="15" spans="1:6">
      <c r="A15" s="19" t="s">
        <v>11</v>
      </c>
      <c r="B15" s="20" t="s">
        <v>20</v>
      </c>
      <c r="C15" s="21" t="s">
        <v>54</v>
      </c>
      <c r="D15" s="22">
        <f>E15/E1/B3</f>
        <v>1.5589738034627816</v>
      </c>
      <c r="E15" s="23">
        <v>69080</v>
      </c>
    </row>
    <row r="16" spans="1:6" ht="18" customHeight="1">
      <c r="A16" s="19" t="s">
        <v>12</v>
      </c>
      <c r="B16" s="20" t="s">
        <v>20</v>
      </c>
      <c r="C16" s="21" t="s">
        <v>54</v>
      </c>
      <c r="D16" s="22">
        <v>0.43</v>
      </c>
      <c r="E16" s="23">
        <f>D16*E1*B3</f>
        <v>19053.815999999999</v>
      </c>
    </row>
    <row r="17" spans="1:7" ht="47.25">
      <c r="A17" s="19" t="s">
        <v>13</v>
      </c>
      <c r="B17" s="20" t="s">
        <v>20</v>
      </c>
      <c r="C17" s="21" t="s">
        <v>54</v>
      </c>
      <c r="D17" s="22">
        <v>0.44</v>
      </c>
      <c r="E17" s="23">
        <f>D17*E1*B3</f>
        <v>19496.928</v>
      </c>
    </row>
    <row r="18" spans="1:7" s="1" customFormat="1" ht="16.5" thickBot="1">
      <c r="A18" s="25" t="s">
        <v>59</v>
      </c>
      <c r="B18" s="26" t="s">
        <v>45</v>
      </c>
      <c r="C18" s="21" t="s">
        <v>54</v>
      </c>
      <c r="D18" s="66">
        <f>E18/E1/B3</f>
        <v>5.0167903374316203E-2</v>
      </c>
      <c r="E18" s="69">
        <v>2223</v>
      </c>
      <c r="F18" s="7"/>
    </row>
    <row r="19" spans="1:7" s="1" customFormat="1">
      <c r="A19" s="27" t="s">
        <v>60</v>
      </c>
      <c r="B19" s="28"/>
      <c r="C19" s="29"/>
      <c r="D19" s="30">
        <f>E19/E1/B3</f>
        <v>5.7606693115961658</v>
      </c>
      <c r="E19" s="70">
        <f>E21+E22+E23+E24+E25+E26+E27+E28+E29+E30+E31+E32+E33+E34+E35+E36+E37+E38+E39</f>
        <v>255262.16999999998</v>
      </c>
      <c r="F19" s="7"/>
    </row>
    <row r="20" spans="1:7" s="1" customFormat="1">
      <c r="A20" s="31"/>
      <c r="B20" s="20"/>
      <c r="C20" s="32"/>
      <c r="D20" s="33" t="s">
        <v>25</v>
      </c>
      <c r="E20" s="34" t="s">
        <v>26</v>
      </c>
      <c r="F20" s="7"/>
    </row>
    <row r="21" spans="1:7" s="1" customFormat="1">
      <c r="A21" s="35" t="s">
        <v>27</v>
      </c>
      <c r="B21" s="36"/>
      <c r="C21" s="37"/>
      <c r="D21" s="38">
        <v>4000</v>
      </c>
      <c r="E21" s="38"/>
      <c r="F21" s="7"/>
    </row>
    <row r="22" spans="1:7" s="1" customFormat="1">
      <c r="A22" s="35" t="s">
        <v>28</v>
      </c>
      <c r="B22" s="39" t="s">
        <v>36</v>
      </c>
      <c r="C22" s="21" t="s">
        <v>54</v>
      </c>
      <c r="D22" s="40">
        <v>13000</v>
      </c>
      <c r="E22" s="38">
        <v>12000</v>
      </c>
      <c r="F22" s="7"/>
    </row>
    <row r="23" spans="1:7" s="1" customFormat="1">
      <c r="A23" s="35" t="s">
        <v>29</v>
      </c>
      <c r="B23" s="39" t="s">
        <v>36</v>
      </c>
      <c r="C23" s="21" t="s">
        <v>54</v>
      </c>
      <c r="D23" s="40">
        <v>11000</v>
      </c>
      <c r="E23" s="38">
        <v>8309.25</v>
      </c>
      <c r="F23" s="7"/>
    </row>
    <row r="24" spans="1:7" s="1" customFormat="1">
      <c r="A24" s="31" t="s">
        <v>31</v>
      </c>
      <c r="B24" s="39" t="s">
        <v>36</v>
      </c>
      <c r="C24" s="21" t="s">
        <v>54</v>
      </c>
      <c r="D24" s="40">
        <v>10000</v>
      </c>
      <c r="E24" s="38">
        <v>10350</v>
      </c>
      <c r="F24" s="7"/>
    </row>
    <row r="25" spans="1:7" s="1" customFormat="1">
      <c r="A25" s="35" t="s">
        <v>32</v>
      </c>
      <c r="B25" s="39" t="s">
        <v>45</v>
      </c>
      <c r="C25" s="21" t="s">
        <v>54</v>
      </c>
      <c r="D25" s="40">
        <v>10000</v>
      </c>
      <c r="E25" s="38">
        <v>2208.09</v>
      </c>
      <c r="F25" s="7"/>
    </row>
    <row r="26" spans="1:7" s="1" customFormat="1">
      <c r="A26" s="35" t="s">
        <v>49</v>
      </c>
      <c r="B26" s="39" t="s">
        <v>42</v>
      </c>
      <c r="C26" s="21" t="s">
        <v>54</v>
      </c>
      <c r="D26" s="40">
        <v>147250</v>
      </c>
      <c r="E26" s="38">
        <v>128126.16</v>
      </c>
      <c r="F26" s="7"/>
    </row>
    <row r="27" spans="1:7" s="1" customFormat="1">
      <c r="A27" s="31" t="s">
        <v>50</v>
      </c>
      <c r="B27" s="20" t="s">
        <v>23</v>
      </c>
      <c r="C27" s="21" t="s">
        <v>54</v>
      </c>
      <c r="D27" s="23"/>
      <c r="E27" s="41">
        <v>1633.12</v>
      </c>
      <c r="F27" s="7"/>
    </row>
    <row r="28" spans="1:7" s="1" customFormat="1">
      <c r="A28" s="31" t="s">
        <v>51</v>
      </c>
      <c r="B28" s="20" t="s">
        <v>23</v>
      </c>
      <c r="C28" s="21" t="s">
        <v>54</v>
      </c>
      <c r="D28" s="23"/>
      <c r="E28" s="41">
        <v>7509.71</v>
      </c>
      <c r="F28" s="7"/>
    </row>
    <row r="29" spans="1:7" s="1" customFormat="1">
      <c r="A29" s="35" t="s">
        <v>30</v>
      </c>
      <c r="B29" s="39" t="s">
        <v>34</v>
      </c>
      <c r="C29" s="21" t="s">
        <v>54</v>
      </c>
      <c r="D29" s="40">
        <v>5000</v>
      </c>
      <c r="E29" s="38">
        <v>5000</v>
      </c>
      <c r="F29" s="7"/>
    </row>
    <row r="30" spans="1:7" s="1" customFormat="1">
      <c r="A30" s="35" t="s">
        <v>33</v>
      </c>
      <c r="B30" s="39" t="s">
        <v>36</v>
      </c>
      <c r="C30" s="21" t="s">
        <v>54</v>
      </c>
      <c r="D30" s="40">
        <v>5500</v>
      </c>
      <c r="E30" s="38">
        <v>3089.16</v>
      </c>
      <c r="F30" s="7"/>
    </row>
    <row r="31" spans="1:7" s="1" customFormat="1">
      <c r="A31" s="35" t="s">
        <v>37</v>
      </c>
      <c r="B31" s="39" t="s">
        <v>36</v>
      </c>
      <c r="C31" s="21" t="s">
        <v>54</v>
      </c>
      <c r="D31" s="40"/>
      <c r="E31" s="38">
        <v>1524.31</v>
      </c>
      <c r="F31" s="7"/>
      <c r="G31" s="4"/>
    </row>
    <row r="32" spans="1:7" s="1" customFormat="1">
      <c r="A32" s="35" t="s">
        <v>38</v>
      </c>
      <c r="B32" s="39" t="s">
        <v>36</v>
      </c>
      <c r="C32" s="21" t="s">
        <v>54</v>
      </c>
      <c r="D32" s="40"/>
      <c r="E32" s="38">
        <v>1137.9100000000001</v>
      </c>
      <c r="F32" s="7"/>
      <c r="G32" s="4"/>
    </row>
    <row r="33" spans="1:10" s="1" customFormat="1">
      <c r="A33" s="35" t="s">
        <v>24</v>
      </c>
      <c r="B33" s="39" t="s">
        <v>44</v>
      </c>
      <c r="C33" s="21" t="s">
        <v>54</v>
      </c>
      <c r="D33" s="40">
        <v>52000</v>
      </c>
      <c r="E33" s="38">
        <f>28365.46+2160.19</f>
        <v>30525.649999999998</v>
      </c>
      <c r="F33" s="7"/>
    </row>
    <row r="34" spans="1:10" s="1" customFormat="1">
      <c r="A34" s="35" t="s">
        <v>39</v>
      </c>
      <c r="B34" s="39" t="s">
        <v>40</v>
      </c>
      <c r="C34" s="21" t="s">
        <v>54</v>
      </c>
      <c r="D34" s="40"/>
      <c r="E34" s="38">
        <v>532.55999999999995</v>
      </c>
      <c r="F34" s="7"/>
      <c r="G34" s="4"/>
    </row>
    <row r="35" spans="1:10" s="1" customFormat="1">
      <c r="A35" s="35" t="s">
        <v>43</v>
      </c>
      <c r="B35" s="39" t="s">
        <v>42</v>
      </c>
      <c r="C35" s="21" t="s">
        <v>54</v>
      </c>
      <c r="D35" s="42"/>
      <c r="E35" s="38">
        <v>22680</v>
      </c>
      <c r="F35" s="7"/>
      <c r="G35" s="4"/>
    </row>
    <row r="36" spans="1:10" s="1" customFormat="1">
      <c r="A36" s="35" t="s">
        <v>35</v>
      </c>
      <c r="B36" s="39" t="s">
        <v>34</v>
      </c>
      <c r="C36" s="21" t="s">
        <v>54</v>
      </c>
      <c r="D36" s="40"/>
      <c r="E36" s="38">
        <f>9633+1619.08+323.05</f>
        <v>11575.13</v>
      </c>
      <c r="F36" s="7"/>
    </row>
    <row r="37" spans="1:10" s="1" customFormat="1">
      <c r="A37" s="35" t="s">
        <v>46</v>
      </c>
      <c r="B37" s="39" t="s">
        <v>45</v>
      </c>
      <c r="C37" s="21" t="s">
        <v>54</v>
      </c>
      <c r="D37" s="40"/>
      <c r="E37" s="38">
        <v>5372.32</v>
      </c>
      <c r="F37" s="7"/>
    </row>
    <row r="38" spans="1:10" s="1" customFormat="1">
      <c r="A38" s="35" t="s">
        <v>47</v>
      </c>
      <c r="B38" s="39" t="s">
        <v>48</v>
      </c>
      <c r="C38" s="21" t="s">
        <v>54</v>
      </c>
      <c r="D38" s="40"/>
      <c r="E38" s="38">
        <v>565.49</v>
      </c>
      <c r="F38" s="7"/>
    </row>
    <row r="39" spans="1:10" s="1" customFormat="1">
      <c r="A39" s="35" t="s">
        <v>61</v>
      </c>
      <c r="B39" s="39" t="s">
        <v>62</v>
      </c>
      <c r="C39" s="43" t="s">
        <v>54</v>
      </c>
      <c r="D39" s="40"/>
      <c r="E39" s="38">
        <v>3123.31</v>
      </c>
      <c r="F39" s="7"/>
    </row>
    <row r="40" spans="1:10" ht="15" customHeight="1" thickBot="1">
      <c r="A40" s="44" t="s">
        <v>14</v>
      </c>
      <c r="B40" s="45"/>
      <c r="C40" s="46"/>
      <c r="D40" s="47">
        <f>D8+D9+D14+D15+D16+D17+D19+D18</f>
        <v>19.079526846485763</v>
      </c>
      <c r="E40" s="48">
        <f>E8+E9+E14+E15+E16+E17+E19+E18</f>
        <v>845436.73</v>
      </c>
      <c r="F40" s="13"/>
      <c r="G40" s="2"/>
    </row>
    <row r="41" spans="1:10" s="1" customFormat="1" ht="15.75" customHeight="1">
      <c r="A41" s="50" t="s">
        <v>18</v>
      </c>
      <c r="B41" s="51"/>
      <c r="C41" s="52" t="s">
        <v>54</v>
      </c>
      <c r="D41" s="53"/>
      <c r="E41" s="71">
        <v>21015</v>
      </c>
      <c r="F41" s="49"/>
    </row>
    <row r="42" spans="1:10" s="1" customFormat="1">
      <c r="A42" s="54" t="s">
        <v>21</v>
      </c>
      <c r="B42" s="55"/>
      <c r="C42" s="56" t="s">
        <v>54</v>
      </c>
      <c r="D42" s="57"/>
      <c r="E42" s="58">
        <v>14249</v>
      </c>
      <c r="F42" s="49"/>
    </row>
    <row r="43" spans="1:10" s="1" customFormat="1">
      <c r="A43" s="54" t="s">
        <v>15</v>
      </c>
      <c r="B43" s="55"/>
      <c r="C43" s="56" t="s">
        <v>54</v>
      </c>
      <c r="D43" s="57"/>
      <c r="E43" s="58">
        <f>B5*B6/100</f>
        <v>912810.72</v>
      </c>
      <c r="F43" s="49"/>
    </row>
    <row r="44" spans="1:10" s="5" customFormat="1" ht="32.25" thickBot="1">
      <c r="A44" s="59" t="s">
        <v>41</v>
      </c>
      <c r="B44" s="60"/>
      <c r="C44" s="61" t="s">
        <v>54</v>
      </c>
      <c r="D44" s="62"/>
      <c r="E44" s="63">
        <f>E41+E42+E43-E40</f>
        <v>102637.98999999999</v>
      </c>
      <c r="F44" s="64"/>
    </row>
    <row r="45" spans="1:10" s="90" customFormat="1">
      <c r="A45" s="96" t="s">
        <v>74</v>
      </c>
      <c r="B45" s="97"/>
      <c r="C45" s="97"/>
      <c r="D45" s="98"/>
      <c r="E45" s="86">
        <v>851</v>
      </c>
      <c r="F45" s="87"/>
      <c r="G45" s="88"/>
      <c r="H45" s="89"/>
      <c r="I45" s="89"/>
      <c r="J45" s="89"/>
    </row>
    <row r="46" spans="1:10" ht="16.5" thickBot="1">
      <c r="A46" s="72" t="s">
        <v>63</v>
      </c>
      <c r="B46" s="72"/>
      <c r="C46" s="72"/>
      <c r="D46" s="72"/>
      <c r="E46" s="73"/>
      <c r="F46" s="73"/>
    </row>
    <row r="47" spans="1:10">
      <c r="A47" s="74" t="s">
        <v>64</v>
      </c>
      <c r="B47" s="91" t="s">
        <v>65</v>
      </c>
      <c r="C47" s="91" t="s">
        <v>66</v>
      </c>
      <c r="D47" s="93"/>
      <c r="E47" s="94" t="s">
        <v>67</v>
      </c>
    </row>
    <row r="48" spans="1:10" ht="63">
      <c r="A48" s="75"/>
      <c r="B48" s="92"/>
      <c r="C48" s="76" t="s">
        <v>68</v>
      </c>
      <c r="D48" s="76" t="s">
        <v>69</v>
      </c>
      <c r="E48" s="95"/>
    </row>
    <row r="49" spans="1:6">
      <c r="A49" s="77" t="s">
        <v>70</v>
      </c>
      <c r="B49" s="78">
        <f>871921+386019+100229</f>
        <v>1358169</v>
      </c>
      <c r="C49" s="78">
        <f>893135+464939</f>
        <v>1358074</v>
      </c>
      <c r="D49" s="78"/>
      <c r="E49" s="79">
        <f>C49*B6/100</f>
        <v>1358074</v>
      </c>
      <c r="F49" s="8"/>
    </row>
    <row r="50" spans="1:6">
      <c r="A50" s="77" t="s">
        <v>71</v>
      </c>
      <c r="B50" s="78">
        <f>86476+150796</f>
        <v>237272</v>
      </c>
      <c r="C50" s="78">
        <f>86456+150200</f>
        <v>236656</v>
      </c>
      <c r="D50" s="78"/>
      <c r="E50" s="79">
        <f>C50*B6/100</f>
        <v>236656</v>
      </c>
      <c r="F50" s="8"/>
    </row>
    <row r="51" spans="1:6" ht="16.5" thickBot="1">
      <c r="A51" s="80" t="s">
        <v>72</v>
      </c>
      <c r="B51" s="81">
        <v>111752</v>
      </c>
      <c r="C51" s="81">
        <f>105238+5847</f>
        <v>111085</v>
      </c>
      <c r="D51" s="81">
        <f>588+81</f>
        <v>669</v>
      </c>
      <c r="E51" s="79">
        <f>C51*B6/100</f>
        <v>111085</v>
      </c>
      <c r="F51" s="8"/>
    </row>
    <row r="52" spans="1:6" ht="16.5" thickBot="1">
      <c r="A52" s="82" t="s">
        <v>73</v>
      </c>
      <c r="B52" s="83">
        <f>SUM(B49:B51)</f>
        <v>1707193</v>
      </c>
      <c r="C52" s="84">
        <f>SUM(C49:C51)</f>
        <v>1705815</v>
      </c>
      <c r="D52" s="84">
        <f>SUM(D49:D51)</f>
        <v>669</v>
      </c>
      <c r="E52" s="85">
        <f>SUM(E49:E51)</f>
        <v>1705815</v>
      </c>
      <c r="F52" s="8"/>
    </row>
    <row r="53" spans="1:6">
      <c r="A53" s="65" t="s">
        <v>16</v>
      </c>
      <c r="B53" s="16"/>
      <c r="C53" s="16"/>
      <c r="E53" s="17"/>
    </row>
    <row r="54" spans="1:6">
      <c r="B54" s="16"/>
      <c r="C54" s="16"/>
      <c r="E54" s="67"/>
    </row>
  </sheetData>
  <mergeCells count="4">
    <mergeCell ref="B47:B48"/>
    <mergeCell ref="C47:D47"/>
    <mergeCell ref="E47:E48"/>
    <mergeCell ref="A45:D45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2017-02-15T11:03:36Z</cp:lastPrinted>
  <dcterms:created xsi:type="dcterms:W3CDTF">2016-04-22T06:39:22Z</dcterms:created>
  <dcterms:modified xsi:type="dcterms:W3CDTF">2017-03-20T04:36:02Z</dcterms:modified>
</cp:coreProperties>
</file>