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9" i="1"/>
  <c r="E14"/>
  <c r="C48"/>
  <c r="E48" s="1"/>
  <c r="B48"/>
  <c r="C49"/>
  <c r="B49"/>
  <c r="D50"/>
  <c r="D51" s="1"/>
  <c r="C50"/>
  <c r="E50" s="1"/>
  <c r="D11"/>
  <c r="D10"/>
  <c r="D13"/>
  <c r="D15"/>
  <c r="E30"/>
  <c r="E31"/>
  <c r="E36"/>
  <c r="E29"/>
  <c r="D14"/>
  <c r="E17"/>
  <c r="E16"/>
  <c r="E8"/>
  <c r="E12"/>
  <c r="B5"/>
  <c r="D39" l="1"/>
  <c r="C51"/>
  <c r="B51"/>
  <c r="E49"/>
  <c r="E51" s="1"/>
  <c r="E9"/>
  <c r="E39" s="1"/>
  <c r="E18"/>
  <c r="D18" s="1"/>
  <c r="E42"/>
  <c r="E43" l="1"/>
</calcChain>
</file>

<file path=xl/sharedStrings.xml><?xml version="1.0" encoding="utf-8"?>
<sst xmlns="http://schemas.openxmlformats.org/spreadsheetml/2006/main" count="121" uniqueCount="76">
  <si>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</si>
  <si>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</si>
  <si>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</si>
  <si>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</si>
  <si>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</si>
  <si>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</si>
  <si>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</si>
  <si>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</si>
  <si>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</si>
  <si>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</si>
  <si>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</si>
  <si>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</si>
  <si>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</si>
  <si>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</si>
  <si>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</si>
  <si>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</si>
  <si>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</si>
  <si>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</si>
  <si>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</si>
  <si>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</si>
  <si>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</si>
  <si>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</si>
  <si>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д.58</t>
  </si>
  <si>
    <t>восстановление освещения в под.1</t>
  </si>
  <si>
    <t>март</t>
  </si>
  <si>
    <t>план</t>
  </si>
  <si>
    <t>факт</t>
  </si>
  <si>
    <t>установка сетки над вентшахтой</t>
  </si>
  <si>
    <t>замена почтовых ящиков</t>
  </si>
  <si>
    <t>замена клапанов мусороприемника, 3 шт</t>
  </si>
  <si>
    <t>ремонт кровли козырька входа в п.1</t>
  </si>
  <si>
    <t>замена нижней разводки канализации</t>
  </si>
  <si>
    <t>покраска ограждения</t>
  </si>
  <si>
    <t>май</t>
  </si>
  <si>
    <t>установка 2-х местной площадки ТБО</t>
  </si>
  <si>
    <t>окраска МАФ</t>
  </si>
  <si>
    <t>установка информстендов в подъезде</t>
  </si>
  <si>
    <t>окраска каркаса контейнерной площадки</t>
  </si>
  <si>
    <t>июнь</t>
  </si>
  <si>
    <t>Остаток средств на конец периода (+ есть средства, -задолженность)</t>
  </si>
  <si>
    <t>июль</t>
  </si>
  <si>
    <t>август</t>
  </si>
  <si>
    <t>январь,авг</t>
  </si>
  <si>
    <t>ремонт теплоузлов-замена задвижек</t>
  </si>
  <si>
    <t>сентябрь</t>
  </si>
  <si>
    <t>ремонт и восстановление МПШ, кв.90,70</t>
  </si>
  <si>
    <t>август,сент</t>
  </si>
  <si>
    <t>ремонт мягкой кровли, кв.69,72</t>
  </si>
  <si>
    <t>октябрь</t>
  </si>
  <si>
    <t>январь,окт</t>
  </si>
  <si>
    <t>техобследование лифтов 4 лифта</t>
  </si>
  <si>
    <t>косметич.ремонт подъезд 2 под</t>
  </si>
  <si>
    <t>замена стояка канализации, кв.109,14</t>
  </si>
  <si>
    <t>замена разводки и стояков ХВС кв. 76,112</t>
  </si>
  <si>
    <t>янв,март,май, авг, сент,окт</t>
  </si>
  <si>
    <t>единица измерения работы и услуги</t>
  </si>
  <si>
    <t>Цена выполненной работы и услуги в руб.</t>
  </si>
  <si>
    <t>2016 г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</si>
  <si>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</si>
  <si>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</si>
  <si>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</si>
  <si>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</si>
  <si>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замена труб отопления и ГВС, стояков кв.12,2,28,88,45, 120,86,90,98,94,102,62, 38,109,54,25,58,116, 8,28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</si>
  <si>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</si>
  <si>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</si>
  <si>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</si>
  <si>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</si>
  <si>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</si>
  <si>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</si>
  <si>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</si>
  <si>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</si>
  <si>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</si>
  <si>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</si>
  <si>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</si>
  <si>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7.Работы по ремонту общедомового имущества всего, в т.ч.</t>
  </si>
  <si>
    <t>Получено средств от применения повышающего коэффициента к квартирам без ИПУ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</si>
</sst>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2" fillId="0" borderId="0" xfId="0" applyFont="1"/>
    <xf numFmtId="0" fontId="4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Alignment="1">
      <alignment wrapText="1"/>
    </xf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17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3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2" fontId="6" fillId="0" borderId="11" xfId="0" applyNumberFormat="1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2" fontId="5" fillId="0" borderId="7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1" fontId="5" fillId="0" borderId="3" xfId="0" applyNumberFormat="1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vertical="top" wrapText="1"/>
    </xf>
    <xf numFmtId="1" fontId="6" fillId="0" borderId="11" xfId="0" applyNumberFormat="1" applyFont="1" applyFill="1" applyBorder="1" applyAlignment="1">
      <alignment vertical="top" wrapText="1"/>
    </xf>
    <xf numFmtId="1" fontId="5" fillId="0" borderId="12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1" fontId="5" fillId="0" borderId="3" xfId="0" applyNumberFormat="1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1" fontId="5" fillId="0" borderId="15" xfId="0" applyNumberFormat="1" applyFont="1" applyFill="1" applyBorder="1" applyAlignment="1">
      <alignment vertical="top" wrapText="1"/>
    </xf>
    <xf numFmtId="1" fontId="5" fillId="0" borderId="18" xfId="0" applyNumberFormat="1" applyFont="1" applyFill="1" applyBorder="1" applyAlignment="1">
      <alignment vertical="top" wrapText="1"/>
    </xf>
    <xf numFmtId="2" fontId="5" fillId="0" borderId="14" xfId="0" applyNumberFormat="1" applyFont="1" applyFill="1" applyBorder="1" applyAlignment="1">
      <alignment vertical="top" wrapText="1"/>
    </xf>
    <xf numFmtId="0" fontId="7" fillId="0" borderId="0" xfId="0" applyFont="1" applyFill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8" xfId="0" applyFont="1" applyFill="1" applyBorder="1" applyAlignment="1">
      <alignment vertical="top" wrapText="1"/>
    </xf>
    <xf numFmtId="0" fontId="6" fillId="0" borderId="16" xfId="0" applyFont="1" applyFill="1" applyBorder="1" applyAlignment="1">
      <alignment horizontal="center" vertical="top" wrapText="1"/>
    </xf>
    <xf numFmtId="2" fontId="7" fillId="0" borderId="7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wrapText="1"/>
    </xf>
    <xf numFmtId="0" fontId="7" fillId="0" borderId="3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vertical="top" wrapText="1"/>
    </xf>
    <xf numFmtId="1" fontId="7" fillId="0" borderId="3" xfId="1" applyNumberFormat="1" applyFont="1" applyFill="1" applyBorder="1" applyAlignment="1">
      <alignment vertical="top" wrapText="1"/>
    </xf>
    <xf numFmtId="0" fontId="9" fillId="0" borderId="9" xfId="0" applyFont="1" applyFill="1" applyBorder="1" applyAlignment="1">
      <alignment wrapText="1"/>
    </xf>
    <xf numFmtId="0" fontId="9" fillId="0" borderId="5" xfId="0" applyFont="1" applyFill="1" applyBorder="1" applyAlignment="1">
      <alignment vertical="top" wrapText="1"/>
    </xf>
    <xf numFmtId="0" fontId="6" fillId="0" borderId="19" xfId="0" applyFont="1" applyFill="1" applyBorder="1" applyAlignment="1">
      <alignment horizontal="center" vertical="top" wrapText="1"/>
    </xf>
    <xf numFmtId="2" fontId="9" fillId="0" borderId="4" xfId="0" applyNumberFormat="1" applyFont="1" applyFill="1" applyBorder="1" applyAlignment="1">
      <alignment vertical="top" wrapText="1"/>
    </xf>
    <xf numFmtId="1" fontId="9" fillId="0" borderId="5" xfId="1" applyNumberFormat="1" applyFont="1" applyFill="1" applyBorder="1" applyAlignment="1">
      <alignment vertical="top" wrapText="1"/>
    </xf>
    <xf numFmtId="0" fontId="9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/>
    <xf numFmtId="1" fontId="6" fillId="0" borderId="0" xfId="0" applyNumberFormat="1" applyFont="1" applyFill="1"/>
    <xf numFmtId="0" fontId="6" fillId="0" borderId="0" xfId="0" applyFont="1" applyFill="1" applyAlignment="1">
      <alignment wrapText="1"/>
    </xf>
    <xf numFmtId="1" fontId="5" fillId="0" borderId="0" xfId="0" applyNumberFormat="1" applyFont="1" applyFill="1" applyAlignment="1">
      <alignment wrapText="1"/>
    </xf>
    <xf numFmtId="0" fontId="6" fillId="0" borderId="0" xfId="0" applyFont="1" applyFill="1" applyBorder="1" applyAlignment="1"/>
    <xf numFmtId="0" fontId="6" fillId="0" borderId="1" xfId="0" applyNumberFormat="1" applyFont="1" applyFill="1" applyBorder="1" applyAlignment="1">
      <alignment horizontal="center" vertical="top" wrapText="1"/>
    </xf>
    <xf numFmtId="1" fontId="6" fillId="0" borderId="1" xfId="1" applyNumberFormat="1" applyFont="1" applyFill="1" applyBorder="1" applyAlignment="1">
      <alignment vertical="top"/>
    </xf>
    <xf numFmtId="1" fontId="6" fillId="0" borderId="3" xfId="0" applyNumberFormat="1" applyFont="1" applyFill="1" applyBorder="1"/>
    <xf numFmtId="1" fontId="6" fillId="0" borderId="11" xfId="1" applyNumberFormat="1" applyFont="1" applyFill="1" applyBorder="1" applyAlignment="1">
      <alignment vertical="top"/>
    </xf>
    <xf numFmtId="1" fontId="5" fillId="0" borderId="14" xfId="0" applyNumberFormat="1" applyFont="1" applyFill="1" applyBorder="1" applyAlignment="1">
      <alignment vertical="top"/>
    </xf>
    <xf numFmtId="1" fontId="5" fillId="0" borderId="15" xfId="0" applyNumberFormat="1" applyFont="1" applyFill="1" applyBorder="1"/>
    <xf numFmtId="1" fontId="5" fillId="0" borderId="8" xfId="0" applyNumberFormat="1" applyFont="1" applyFill="1" applyBorder="1" applyAlignment="1">
      <alignment vertical="top" wrapText="1"/>
    </xf>
    <xf numFmtId="1" fontId="7" fillId="0" borderId="8" xfId="1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/>
    </xf>
    <xf numFmtId="0" fontId="6" fillId="0" borderId="6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wrapText="1"/>
    </xf>
    <xf numFmtId="0" fontId="6" fillId="0" borderId="2" xfId="0" applyNumberFormat="1" applyFont="1" applyFill="1" applyBorder="1" applyAlignment="1">
      <alignment vertical="top" wrapText="1"/>
    </xf>
    <xf numFmtId="0" fontId="6" fillId="0" borderId="10" xfId="0" applyNumberFormat="1" applyFont="1" applyFill="1" applyBorder="1" applyAlignment="1">
      <alignment vertical="top" wrapText="1"/>
    </xf>
    <xf numFmtId="0" fontId="5" fillId="0" borderId="13" xfId="0" applyFont="1" applyFill="1" applyBorder="1" applyAlignment="1">
      <alignment wrapText="1"/>
    </xf>
    <xf numFmtId="1" fontId="5" fillId="0" borderId="14" xfId="0" applyNumberFormat="1" applyFont="1" applyFill="1" applyBorder="1"/>
    <xf numFmtId="1" fontId="5" fillId="0" borderId="14" xfId="0" applyNumberFormat="1" applyFont="1" applyFill="1" applyBorder="1" applyAlignment="1">
      <alignment vertical="top" wrapText="1"/>
    </xf>
    <xf numFmtId="1" fontId="7" fillId="0" borderId="0" xfId="0" applyNumberFormat="1" applyFont="1" applyFill="1" applyAlignment="1">
      <alignment wrapText="1"/>
    </xf>
    <xf numFmtId="0" fontId="9" fillId="0" borderId="3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/>
    <xf numFmtId="0" fontId="0" fillId="0" borderId="0" xfId="0" applyBorder="1"/>
    <xf numFmtId="0" fontId="6" fillId="0" borderId="7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/>
    <xf numFmtId="0" fontId="7" fillId="0" borderId="20" xfId="0" applyFont="1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3"/>
  <sheetViews>
    <sheetView tabSelected="1" topLeftCell="A31" workbookViewId="0">
      <selection sqref="A1:E52"/>
    </sheetView>
  </sheetViews>
  <sheetFormatPr defaultRowHeight="16.5"/>
  <cols>
    <col min="1" max="1" width="70.7109375" style="64" customWidth="1"/>
    <col min="2" max="2" width="14" style="64" customWidth="1"/>
    <col min="3" max="3" width="12.85546875" style="64" customWidth="1"/>
    <col min="4" max="4" width="13" style="64" customWidth="1"/>
    <col min="5" max="5" width="14.140625" style="14" customWidth="1"/>
    <col min="6" max="6" width="9.85546875" style="64" bestFit="1" customWidth="1"/>
    <col min="7" max="7" width="9.140625" style="64"/>
    <col min="8" max="17" width="9.140625" style="7"/>
    <col min="18" max="22" width="9.140625" style="3"/>
  </cols>
  <sheetData>
    <row r="1" spans="1:23" ht="31.5">
      <c r="A1" s="11" t="s">
        <v>17</v>
      </c>
      <c r="C1" s="64" t="s">
        <v>57</v>
      </c>
      <c r="D1" s="12" t="s">
        <v>58</v>
      </c>
      <c r="E1" s="12">
        <v>12</v>
      </c>
    </row>
    <row r="2" spans="1:23">
      <c r="A2" s="13" t="s">
        <v>22</v>
      </c>
      <c r="D2" s="14"/>
    </row>
    <row r="3" spans="1:23">
      <c r="A3" s="64" t="s">
        <v>0</v>
      </c>
      <c r="B3" s="64">
        <v>7725.2</v>
      </c>
    </row>
    <row r="4" spans="1:23">
      <c r="A4" s="64" t="s">
        <v>1</v>
      </c>
      <c r="B4" s="64">
        <v>18.350000000000001</v>
      </c>
      <c r="D4" s="14"/>
    </row>
    <row r="5" spans="1:23">
      <c r="A5" s="64" t="s">
        <v>59</v>
      </c>
      <c r="B5" s="65">
        <f>B3*B4*E1</f>
        <v>1701089.04</v>
      </c>
      <c r="C5" s="15"/>
      <c r="D5" s="15"/>
    </row>
    <row r="6" spans="1:23" ht="17.25" thickBot="1">
      <c r="A6" s="64" t="s">
        <v>2</v>
      </c>
      <c r="B6" s="64">
        <v>98.62</v>
      </c>
    </row>
    <row r="7" spans="1:23" s="2" customFormat="1" ht="66" customHeight="1">
      <c r="A7" s="16" t="s">
        <v>3</v>
      </c>
      <c r="B7" s="17" t="s">
        <v>19</v>
      </c>
      <c r="C7" s="18" t="s">
        <v>55</v>
      </c>
      <c r="D7" s="19" t="s">
        <v>60</v>
      </c>
      <c r="E7" s="17" t="s">
        <v>56</v>
      </c>
      <c r="F7" s="20"/>
      <c r="G7" s="20"/>
      <c r="H7" s="9"/>
      <c r="I7" s="9"/>
      <c r="J7" s="9"/>
      <c r="K7" s="9"/>
      <c r="L7" s="9"/>
      <c r="M7" s="9"/>
      <c r="N7" s="9"/>
      <c r="O7" s="9"/>
      <c r="P7" s="9"/>
      <c r="Q7" s="9"/>
      <c r="R7" s="4"/>
      <c r="S7" s="4"/>
      <c r="T7" s="4"/>
      <c r="U7" s="4"/>
      <c r="V7" s="4"/>
      <c r="W7" s="4"/>
    </row>
    <row r="8" spans="1:23" ht="31.5">
      <c r="A8" s="21" t="s">
        <v>4</v>
      </c>
      <c r="B8" s="22" t="s">
        <v>20</v>
      </c>
      <c r="C8" s="23" t="s">
        <v>61</v>
      </c>
      <c r="D8" s="24">
        <v>0.87</v>
      </c>
      <c r="E8" s="25">
        <f>D8*B3*E1</f>
        <v>80651.088000000003</v>
      </c>
      <c r="W8" s="3"/>
    </row>
    <row r="9" spans="1:23" ht="47.25">
      <c r="A9" s="21" t="s">
        <v>5</v>
      </c>
      <c r="B9" s="22" t="s">
        <v>20</v>
      </c>
      <c r="C9" s="23" t="s">
        <v>61</v>
      </c>
      <c r="D9" s="24">
        <f>4.5+D10+D11+D12+D13</f>
        <v>6.7654578953727196</v>
      </c>
      <c r="E9" s="25">
        <f>D9*E1*B3</f>
        <v>627174.18400000001</v>
      </c>
      <c r="W9" s="3"/>
    </row>
    <row r="10" spans="1:23">
      <c r="A10" s="26" t="s">
        <v>6</v>
      </c>
      <c r="B10" s="22"/>
      <c r="C10" s="23" t="s">
        <v>61</v>
      </c>
      <c r="D10" s="24">
        <f>E10/E1/B3</f>
        <v>0.19783738069348797</v>
      </c>
      <c r="E10" s="25">
        <v>18340</v>
      </c>
      <c r="W10" s="3"/>
    </row>
    <row r="11" spans="1:23">
      <c r="A11" s="26" t="s">
        <v>7</v>
      </c>
      <c r="B11" s="22"/>
      <c r="C11" s="23" t="s">
        <v>61</v>
      </c>
      <c r="D11" s="24">
        <f>E11/E1/B3</f>
        <v>3.6859887122663491E-2</v>
      </c>
      <c r="E11" s="25">
        <v>3417</v>
      </c>
      <c r="W11" s="3"/>
    </row>
    <row r="12" spans="1:23">
      <c r="A12" s="26" t="s">
        <v>8</v>
      </c>
      <c r="B12" s="22"/>
      <c r="C12" s="23" t="s">
        <v>61</v>
      </c>
      <c r="D12" s="24">
        <v>0.16</v>
      </c>
      <c r="E12" s="25">
        <f>D12*E1*B3</f>
        <v>14832.383999999998</v>
      </c>
      <c r="W12" s="3"/>
    </row>
    <row r="13" spans="1:23">
      <c r="A13" s="26" t="s">
        <v>9</v>
      </c>
      <c r="B13" s="22" t="s">
        <v>20</v>
      </c>
      <c r="C13" s="23" t="s">
        <v>61</v>
      </c>
      <c r="D13" s="24">
        <f>E13/B3/E1</f>
        <v>1.8707606275565682</v>
      </c>
      <c r="E13" s="25">
        <v>173424</v>
      </c>
      <c r="W13" s="3"/>
    </row>
    <row r="14" spans="1:23" ht="47.25">
      <c r="A14" s="21" t="s">
        <v>10</v>
      </c>
      <c r="B14" s="22" t="s">
        <v>20</v>
      </c>
      <c r="C14" s="23" t="s">
        <v>61</v>
      </c>
      <c r="D14" s="24">
        <f>E14/E1/B3</f>
        <v>3.2746725003883395</v>
      </c>
      <c r="E14" s="25">
        <f>10119*2.5*E1</f>
        <v>303570</v>
      </c>
      <c r="W14" s="3"/>
    </row>
    <row r="15" spans="1:23">
      <c r="A15" s="21" t="s">
        <v>11</v>
      </c>
      <c r="B15" s="22" t="s">
        <v>20</v>
      </c>
      <c r="C15" s="23" t="s">
        <v>61</v>
      </c>
      <c r="D15" s="24">
        <f>E15/E1/B3</f>
        <v>1.2577883636238112</v>
      </c>
      <c r="E15" s="25">
        <v>116600</v>
      </c>
      <c r="W15" s="3"/>
    </row>
    <row r="16" spans="1:23" ht="19.5" customHeight="1">
      <c r="A16" s="21" t="s">
        <v>12</v>
      </c>
      <c r="B16" s="22" t="s">
        <v>20</v>
      </c>
      <c r="C16" s="23" t="s">
        <v>61</v>
      </c>
      <c r="D16" s="24">
        <v>0.43</v>
      </c>
      <c r="E16" s="25">
        <f>D16*E1*B3</f>
        <v>39862.031999999999</v>
      </c>
      <c r="W16" s="3"/>
    </row>
    <row r="17" spans="1:23" ht="48" thickBot="1">
      <c r="A17" s="21" t="s">
        <v>13</v>
      </c>
      <c r="B17" s="22" t="s">
        <v>20</v>
      </c>
      <c r="C17" s="23" t="s">
        <v>61</v>
      </c>
      <c r="D17" s="24">
        <v>0.44</v>
      </c>
      <c r="E17" s="25">
        <f>D17*E1*B3</f>
        <v>40789.056000000004</v>
      </c>
      <c r="W17" s="3"/>
    </row>
    <row r="18" spans="1:23" s="1" customFormat="1">
      <c r="A18" s="29" t="s">
        <v>74</v>
      </c>
      <c r="B18" s="30"/>
      <c r="C18" s="31"/>
      <c r="D18" s="32">
        <f>E18/E1/B3</f>
        <v>3.8298487417801486</v>
      </c>
      <c r="E18" s="73">
        <f>E20+E21+E22+E23+E24+E25+E26+E27+E28+E29+E30+E31+E32+E33+E34+E35+E36+E37+E38</f>
        <v>355036.17000000004</v>
      </c>
      <c r="F18" s="64"/>
      <c r="G18" s="64"/>
      <c r="H18" s="7"/>
      <c r="I18" s="7"/>
      <c r="J18" s="7"/>
      <c r="K18" s="7"/>
      <c r="L18" s="7"/>
      <c r="M18" s="7"/>
      <c r="N18" s="7"/>
      <c r="O18" s="7"/>
      <c r="P18" s="7"/>
      <c r="Q18" s="7"/>
      <c r="R18" s="3"/>
      <c r="S18" s="3"/>
      <c r="T18" s="3"/>
      <c r="U18" s="3"/>
      <c r="V18" s="3"/>
      <c r="W18" s="3"/>
    </row>
    <row r="19" spans="1:23" s="1" customFormat="1">
      <c r="A19" s="33"/>
      <c r="B19" s="22"/>
      <c r="C19" s="34"/>
      <c r="D19" s="35" t="s">
        <v>25</v>
      </c>
      <c r="E19" s="36" t="s">
        <v>26</v>
      </c>
      <c r="F19" s="64"/>
      <c r="G19" s="64"/>
      <c r="H19" s="7"/>
      <c r="I19" s="7"/>
      <c r="J19" s="7"/>
      <c r="K19" s="7"/>
      <c r="L19" s="7"/>
      <c r="M19" s="7"/>
      <c r="N19" s="7"/>
      <c r="O19" s="7"/>
      <c r="P19" s="7"/>
      <c r="Q19" s="7"/>
      <c r="R19" s="3"/>
      <c r="S19" s="3"/>
      <c r="T19" s="3"/>
      <c r="U19" s="3"/>
      <c r="V19" s="3"/>
      <c r="W19" s="3"/>
    </row>
    <row r="20" spans="1:23" s="6" customFormat="1">
      <c r="A20" s="37" t="s">
        <v>43</v>
      </c>
      <c r="B20" s="27" t="s">
        <v>41</v>
      </c>
      <c r="C20" s="23" t="s">
        <v>61</v>
      </c>
      <c r="D20" s="38">
        <v>16000</v>
      </c>
      <c r="E20" s="39">
        <v>9177.39</v>
      </c>
      <c r="F20" s="13"/>
      <c r="G20" s="13"/>
      <c r="H20" s="8"/>
      <c r="I20" s="8"/>
      <c r="J20" s="8"/>
      <c r="K20" s="8"/>
      <c r="L20" s="8"/>
      <c r="M20" s="8"/>
      <c r="N20" s="8"/>
      <c r="O20" s="8"/>
      <c r="P20" s="8"/>
      <c r="Q20" s="8"/>
      <c r="R20" s="5"/>
      <c r="S20" s="5"/>
      <c r="T20" s="5"/>
      <c r="U20" s="5"/>
      <c r="V20" s="5"/>
      <c r="W20" s="5"/>
    </row>
    <row r="21" spans="1:23" s="6" customFormat="1">
      <c r="A21" s="37" t="s">
        <v>50</v>
      </c>
      <c r="B21" s="27" t="s">
        <v>40</v>
      </c>
      <c r="C21" s="23" t="s">
        <v>61</v>
      </c>
      <c r="D21" s="38">
        <v>52000</v>
      </c>
      <c r="E21" s="39">
        <v>48000</v>
      </c>
      <c r="F21" s="13"/>
      <c r="G21" s="13"/>
      <c r="H21" s="8"/>
      <c r="I21" s="8"/>
      <c r="J21" s="8"/>
      <c r="K21" s="8"/>
      <c r="L21" s="8"/>
      <c r="M21" s="8"/>
      <c r="N21" s="8"/>
      <c r="O21" s="8"/>
      <c r="P21" s="8"/>
      <c r="Q21" s="8"/>
      <c r="R21" s="5"/>
      <c r="S21" s="5"/>
      <c r="T21" s="5"/>
      <c r="U21" s="5"/>
      <c r="V21" s="5"/>
      <c r="W21" s="5"/>
    </row>
    <row r="22" spans="1:23" s="6" customFormat="1">
      <c r="A22" s="37" t="s">
        <v>51</v>
      </c>
      <c r="B22" s="27" t="s">
        <v>44</v>
      </c>
      <c r="C22" s="23" t="s">
        <v>61</v>
      </c>
      <c r="D22" s="38">
        <v>120000</v>
      </c>
      <c r="E22" s="39">
        <v>114739.57</v>
      </c>
      <c r="F22" s="13"/>
      <c r="G22" s="13"/>
      <c r="H22" s="8"/>
      <c r="I22" s="8"/>
      <c r="J22" s="8"/>
      <c r="K22" s="8"/>
      <c r="L22" s="8"/>
      <c r="M22" s="8"/>
      <c r="N22" s="8"/>
      <c r="O22" s="8"/>
      <c r="P22" s="8"/>
      <c r="Q22" s="8"/>
      <c r="R22" s="5"/>
      <c r="S22" s="5"/>
      <c r="T22" s="5"/>
      <c r="U22" s="5"/>
      <c r="V22" s="5"/>
      <c r="W22" s="5"/>
    </row>
    <row r="23" spans="1:23" s="6" customFormat="1">
      <c r="A23" s="33" t="s">
        <v>27</v>
      </c>
      <c r="B23" s="27" t="s">
        <v>33</v>
      </c>
      <c r="C23" s="23" t="s">
        <v>61</v>
      </c>
      <c r="D23" s="38">
        <v>5400</v>
      </c>
      <c r="E23" s="39">
        <v>4225.71</v>
      </c>
      <c r="F23" s="13"/>
      <c r="G23" s="13"/>
      <c r="H23" s="8"/>
      <c r="I23" s="8"/>
      <c r="J23" s="8"/>
      <c r="K23" s="8"/>
      <c r="L23" s="8"/>
      <c r="M23" s="8"/>
      <c r="N23" s="8"/>
      <c r="O23" s="8"/>
      <c r="P23" s="8"/>
      <c r="Q23" s="8"/>
      <c r="R23" s="5"/>
      <c r="S23" s="5"/>
      <c r="T23" s="5"/>
      <c r="U23" s="5"/>
      <c r="V23" s="5"/>
      <c r="W23" s="5"/>
    </row>
    <row r="24" spans="1:23" s="6" customFormat="1">
      <c r="A24" s="33" t="s">
        <v>28</v>
      </c>
      <c r="B24" s="27" t="s">
        <v>44</v>
      </c>
      <c r="C24" s="23" t="s">
        <v>61</v>
      </c>
      <c r="D24" s="38">
        <v>17000</v>
      </c>
      <c r="E24" s="39">
        <v>10209.59</v>
      </c>
      <c r="F24" s="13"/>
      <c r="G24" s="13"/>
      <c r="H24" s="8"/>
      <c r="I24" s="8"/>
      <c r="J24" s="8"/>
      <c r="K24" s="8"/>
      <c r="L24" s="8"/>
      <c r="M24" s="8"/>
      <c r="N24" s="8"/>
      <c r="O24" s="8"/>
      <c r="P24" s="8"/>
      <c r="Q24" s="8"/>
      <c r="R24" s="5"/>
      <c r="S24" s="5"/>
      <c r="T24" s="5"/>
      <c r="U24" s="5"/>
      <c r="V24" s="5"/>
      <c r="W24" s="5"/>
    </row>
    <row r="25" spans="1:23" s="6" customFormat="1">
      <c r="A25" s="37" t="s">
        <v>29</v>
      </c>
      <c r="B25" s="27" t="s">
        <v>41</v>
      </c>
      <c r="C25" s="23" t="s">
        <v>61</v>
      </c>
      <c r="D25" s="38">
        <v>12000</v>
      </c>
      <c r="E25" s="39">
        <v>9656.3799999999992</v>
      </c>
      <c r="F25" s="13"/>
      <c r="G25" s="13"/>
      <c r="H25" s="8"/>
      <c r="I25" s="8"/>
      <c r="J25" s="8"/>
      <c r="K25" s="8"/>
      <c r="L25" s="8"/>
      <c r="M25" s="8"/>
      <c r="N25" s="8"/>
      <c r="O25" s="8"/>
      <c r="P25" s="8"/>
      <c r="Q25" s="8"/>
      <c r="R25" s="5"/>
      <c r="S25" s="5"/>
      <c r="T25" s="5"/>
      <c r="U25" s="5"/>
      <c r="V25" s="5"/>
      <c r="W25" s="5"/>
    </row>
    <row r="26" spans="1:23" s="6" customFormat="1">
      <c r="A26" s="33" t="s">
        <v>30</v>
      </c>
      <c r="B26" s="27" t="s">
        <v>33</v>
      </c>
      <c r="C26" s="23" t="s">
        <v>61</v>
      </c>
      <c r="D26" s="38">
        <v>6600</v>
      </c>
      <c r="E26" s="39">
        <v>3608.56</v>
      </c>
      <c r="F26" s="13"/>
      <c r="G26" s="13"/>
      <c r="H26" s="8"/>
      <c r="I26" s="8"/>
      <c r="J26" s="8"/>
      <c r="K26" s="8"/>
      <c r="L26" s="8"/>
      <c r="M26" s="8"/>
      <c r="N26" s="8"/>
      <c r="O26" s="8"/>
      <c r="P26" s="8"/>
      <c r="Q26" s="8"/>
      <c r="R26" s="5"/>
      <c r="S26" s="5"/>
      <c r="T26" s="5"/>
      <c r="U26" s="5"/>
      <c r="V26" s="5"/>
      <c r="W26" s="5"/>
    </row>
    <row r="27" spans="1:23" s="6" customFormat="1">
      <c r="A27" s="33" t="s">
        <v>31</v>
      </c>
      <c r="B27" s="27"/>
      <c r="C27" s="23" t="s">
        <v>61</v>
      </c>
      <c r="D27" s="38">
        <v>45000</v>
      </c>
      <c r="E27" s="39"/>
      <c r="F27" s="13"/>
      <c r="G27" s="13"/>
      <c r="H27" s="8"/>
      <c r="I27" s="8"/>
      <c r="J27" s="8"/>
      <c r="K27" s="8"/>
      <c r="L27" s="8"/>
      <c r="M27" s="8"/>
      <c r="N27" s="8"/>
      <c r="O27" s="8"/>
      <c r="P27" s="8"/>
      <c r="Q27" s="8"/>
      <c r="R27" s="5"/>
      <c r="S27" s="5"/>
      <c r="T27" s="5"/>
      <c r="U27" s="5"/>
      <c r="V27" s="5"/>
      <c r="W27" s="5"/>
    </row>
    <row r="28" spans="1:23" s="6" customFormat="1">
      <c r="A28" s="33" t="s">
        <v>32</v>
      </c>
      <c r="B28" s="27" t="s">
        <v>33</v>
      </c>
      <c r="C28" s="23" t="s">
        <v>61</v>
      </c>
      <c r="D28" s="38">
        <v>3000</v>
      </c>
      <c r="E28" s="39">
        <v>4808.24</v>
      </c>
      <c r="F28" s="13"/>
      <c r="G28" s="13"/>
      <c r="H28" s="8"/>
      <c r="I28" s="8"/>
      <c r="J28" s="8"/>
      <c r="K28" s="8"/>
      <c r="L28" s="8"/>
      <c r="M28" s="8"/>
      <c r="N28" s="8"/>
      <c r="O28" s="8"/>
      <c r="P28" s="8"/>
      <c r="Q28" s="8"/>
      <c r="R28" s="5"/>
      <c r="S28" s="5"/>
      <c r="T28" s="5"/>
      <c r="U28" s="5"/>
      <c r="V28" s="5"/>
      <c r="W28" s="5"/>
    </row>
    <row r="29" spans="1:23" s="6" customFormat="1">
      <c r="A29" s="33" t="s">
        <v>53</v>
      </c>
      <c r="B29" s="22" t="s">
        <v>42</v>
      </c>
      <c r="C29" s="23" t="s">
        <v>61</v>
      </c>
      <c r="D29" s="40"/>
      <c r="E29" s="41">
        <f>1398.04+1442.93+8201.18</f>
        <v>11042.150000000001</v>
      </c>
      <c r="F29" s="13"/>
      <c r="G29" s="13"/>
      <c r="H29" s="8"/>
      <c r="I29" s="8"/>
      <c r="J29" s="8"/>
      <c r="K29" s="8"/>
      <c r="L29" s="8"/>
      <c r="M29" s="8"/>
      <c r="N29" s="8"/>
      <c r="O29" s="8"/>
      <c r="P29" s="8"/>
      <c r="Q29" s="8"/>
      <c r="R29" s="5"/>
      <c r="S29" s="5"/>
      <c r="T29" s="5"/>
      <c r="U29" s="5"/>
      <c r="V29" s="5"/>
      <c r="W29" s="5"/>
    </row>
    <row r="30" spans="1:23" s="6" customFormat="1" ht="33.75" customHeight="1">
      <c r="A30" s="33" t="s">
        <v>62</v>
      </c>
      <c r="B30" s="22" t="s">
        <v>54</v>
      </c>
      <c r="C30" s="23" t="s">
        <v>61</v>
      </c>
      <c r="D30" s="40">
        <v>56750</v>
      </c>
      <c r="E30" s="41">
        <f>43664.08+6096.8+1124.34+1005.7+1348.72+5992.44+6488.84+1008.28+1324.19+1361.06+1326.55+1458.78+1175.49+1618.1+1065.02+777.57+902.94+1688.71+1861.78+1278.32+1077.51+3481.1</f>
        <v>87126.320000000036</v>
      </c>
      <c r="F30" s="13"/>
      <c r="G30" s="13"/>
      <c r="H30" s="8"/>
      <c r="I30" s="8"/>
      <c r="J30" s="8"/>
      <c r="K30" s="8"/>
      <c r="L30" s="8"/>
      <c r="M30" s="8"/>
      <c r="N30" s="8"/>
      <c r="O30" s="8"/>
      <c r="P30" s="8"/>
      <c r="Q30" s="8"/>
      <c r="R30" s="5"/>
      <c r="S30" s="5"/>
      <c r="T30" s="5"/>
      <c r="U30" s="5"/>
      <c r="V30" s="5"/>
      <c r="W30" s="5"/>
    </row>
    <row r="31" spans="1:23" s="6" customFormat="1">
      <c r="A31" s="37" t="s">
        <v>52</v>
      </c>
      <c r="B31" s="27" t="s">
        <v>49</v>
      </c>
      <c r="C31" s="23" t="s">
        <v>61</v>
      </c>
      <c r="D31" s="28"/>
      <c r="E31" s="39">
        <f>3444.89+1761.99</f>
        <v>5206.88</v>
      </c>
      <c r="F31" s="13"/>
      <c r="G31" s="13"/>
      <c r="H31" s="8"/>
      <c r="I31" s="8"/>
      <c r="J31" s="8"/>
      <c r="K31" s="8"/>
      <c r="L31" s="8"/>
      <c r="M31" s="8"/>
      <c r="N31" s="8"/>
      <c r="O31" s="8"/>
      <c r="P31" s="8"/>
      <c r="Q31" s="8"/>
      <c r="R31" s="5"/>
      <c r="S31" s="5"/>
      <c r="T31" s="5"/>
      <c r="U31" s="5"/>
      <c r="V31" s="5"/>
      <c r="W31" s="5"/>
    </row>
    <row r="32" spans="1:23" s="6" customFormat="1">
      <c r="A32" s="37" t="s">
        <v>35</v>
      </c>
      <c r="B32" s="27" t="s">
        <v>33</v>
      </c>
      <c r="C32" s="23" t="s">
        <v>61</v>
      </c>
      <c r="D32" s="28"/>
      <c r="E32" s="39">
        <v>3466.79</v>
      </c>
      <c r="F32" s="13"/>
      <c r="G32" s="13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23" s="6" customFormat="1">
      <c r="A33" s="37" t="s">
        <v>36</v>
      </c>
      <c r="B33" s="27" t="s">
        <v>33</v>
      </c>
      <c r="C33" s="23" t="s">
        <v>61</v>
      </c>
      <c r="D33" s="28"/>
      <c r="E33" s="39">
        <v>4551.2700000000004</v>
      </c>
      <c r="F33" s="13"/>
      <c r="G33" s="13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23" s="6" customFormat="1">
      <c r="A34" s="37" t="s">
        <v>34</v>
      </c>
      <c r="B34" s="27" t="s">
        <v>33</v>
      </c>
      <c r="C34" s="23" t="s">
        <v>61</v>
      </c>
      <c r="D34" s="28"/>
      <c r="E34" s="39">
        <v>13407.4</v>
      </c>
      <c r="F34" s="13"/>
      <c r="G34" s="13"/>
      <c r="H34" s="8"/>
      <c r="I34" s="8"/>
      <c r="J34" s="8"/>
      <c r="K34" s="8"/>
      <c r="L34" s="8"/>
      <c r="M34" s="8"/>
      <c r="N34" s="8"/>
      <c r="O34" s="8"/>
      <c r="P34" s="8"/>
      <c r="Q34" s="8"/>
      <c r="R34" s="5"/>
      <c r="S34" s="5"/>
      <c r="T34" s="5"/>
      <c r="U34" s="5"/>
      <c r="V34" s="5"/>
      <c r="W34" s="5"/>
    </row>
    <row r="35" spans="1:23" s="6" customFormat="1">
      <c r="A35" s="37" t="s">
        <v>37</v>
      </c>
      <c r="B35" s="27" t="s">
        <v>38</v>
      </c>
      <c r="C35" s="23" t="s">
        <v>61</v>
      </c>
      <c r="D35" s="28"/>
      <c r="E35" s="39">
        <v>532.55999999999995</v>
      </c>
      <c r="F35" s="13"/>
      <c r="G35" s="13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23" s="6" customFormat="1">
      <c r="A36" s="37" t="s">
        <v>45</v>
      </c>
      <c r="B36" s="27" t="s">
        <v>46</v>
      </c>
      <c r="C36" s="23" t="s">
        <v>61</v>
      </c>
      <c r="D36" s="28"/>
      <c r="E36" s="39">
        <f>3600+3420</f>
        <v>7020</v>
      </c>
      <c r="F36" s="13"/>
      <c r="G36" s="13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23" s="6" customFormat="1">
      <c r="A37" s="37" t="s">
        <v>47</v>
      </c>
      <c r="B37" s="27" t="s">
        <v>48</v>
      </c>
      <c r="C37" s="23" t="s">
        <v>61</v>
      </c>
      <c r="D37" s="28"/>
      <c r="E37" s="39">
        <v>15323.45</v>
      </c>
      <c r="F37" s="13"/>
      <c r="G37" s="13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3" s="6" customFormat="1" ht="17.25" thickBot="1">
      <c r="A38" s="37" t="s">
        <v>23</v>
      </c>
      <c r="B38" s="27" t="s">
        <v>24</v>
      </c>
      <c r="C38" s="23" t="s">
        <v>61</v>
      </c>
      <c r="D38" s="28"/>
      <c r="E38" s="39">
        <v>2933.91</v>
      </c>
      <c r="F38" s="13"/>
      <c r="G38" s="13"/>
      <c r="H38" s="8"/>
      <c r="I38" s="8"/>
      <c r="J38" s="8"/>
      <c r="K38" s="8"/>
      <c r="L38" s="8"/>
      <c r="M38" s="8"/>
      <c r="N38" s="8"/>
      <c r="O38" s="8"/>
      <c r="P38" s="8"/>
      <c r="Q38" s="8"/>
      <c r="R38" s="5"/>
      <c r="S38" s="5"/>
      <c r="T38" s="5"/>
      <c r="U38" s="5"/>
      <c r="V38" s="5"/>
      <c r="W38" s="5"/>
    </row>
    <row r="39" spans="1:23" ht="17.25" thickBot="1">
      <c r="A39" s="42" t="s">
        <v>14</v>
      </c>
      <c r="B39" s="43"/>
      <c r="C39" s="44"/>
      <c r="D39" s="45">
        <f>D8+D9+D14+D15+D16+D17+D18</f>
        <v>16.867767501165019</v>
      </c>
      <c r="E39" s="82">
        <f>E8+E9+E14+E15+E16+E17+E18</f>
        <v>1563682.5299999998</v>
      </c>
      <c r="F39" s="13"/>
      <c r="G39" s="65"/>
      <c r="W39" s="3"/>
    </row>
    <row r="40" spans="1:23" s="1" customFormat="1" ht="15.75" customHeight="1">
      <c r="A40" s="47" t="s">
        <v>18</v>
      </c>
      <c r="B40" s="48"/>
      <c r="C40" s="49" t="s">
        <v>61</v>
      </c>
      <c r="D40" s="50"/>
      <c r="E40" s="74">
        <v>5455</v>
      </c>
      <c r="F40" s="46"/>
      <c r="G40" s="64"/>
      <c r="H40" s="7"/>
      <c r="I40" s="7"/>
      <c r="J40" s="7"/>
      <c r="K40" s="7"/>
      <c r="L40" s="7"/>
      <c r="M40" s="7"/>
      <c r="N40" s="7"/>
      <c r="O40" s="7"/>
      <c r="P40" s="7"/>
      <c r="Q40" s="7"/>
      <c r="R40" s="3"/>
      <c r="S40" s="3"/>
      <c r="T40" s="3"/>
      <c r="U40" s="3"/>
      <c r="V40" s="3"/>
      <c r="W40" s="3"/>
    </row>
    <row r="41" spans="1:23" s="1" customFormat="1">
      <c r="A41" s="51" t="s">
        <v>21</v>
      </c>
      <c r="B41" s="52"/>
      <c r="C41" s="23" t="s">
        <v>61</v>
      </c>
      <c r="D41" s="53"/>
      <c r="E41" s="54">
        <v>25766</v>
      </c>
      <c r="F41" s="46"/>
      <c r="G41" s="64"/>
      <c r="H41" s="7"/>
      <c r="I41" s="7"/>
      <c r="J41" s="7"/>
      <c r="K41" s="7"/>
      <c r="L41" s="7"/>
      <c r="M41" s="7"/>
      <c r="N41" s="7"/>
      <c r="O41" s="7"/>
      <c r="P41" s="7"/>
      <c r="Q41" s="7"/>
      <c r="R41" s="3"/>
      <c r="S41" s="3"/>
      <c r="T41" s="3"/>
      <c r="U41" s="3"/>
      <c r="V41" s="3"/>
      <c r="W41" s="3"/>
    </row>
    <row r="42" spans="1:23" s="1" customFormat="1">
      <c r="A42" s="51" t="s">
        <v>15</v>
      </c>
      <c r="B42" s="52"/>
      <c r="C42" s="23" t="s">
        <v>61</v>
      </c>
      <c r="D42" s="53"/>
      <c r="E42" s="54">
        <f>B5*B6/100</f>
        <v>1677614.011248</v>
      </c>
      <c r="F42" s="83"/>
      <c r="G42" s="64"/>
      <c r="H42" s="7"/>
      <c r="I42" s="7"/>
      <c r="J42" s="7"/>
      <c r="K42" s="7"/>
      <c r="L42" s="7"/>
      <c r="M42" s="7"/>
      <c r="N42" s="7"/>
      <c r="O42" s="7"/>
      <c r="P42" s="7"/>
      <c r="Q42" s="7"/>
      <c r="R42" s="3"/>
      <c r="S42" s="3"/>
      <c r="T42" s="3"/>
      <c r="U42" s="3"/>
      <c r="V42" s="3"/>
      <c r="W42" s="3"/>
    </row>
    <row r="43" spans="1:23" s="6" customFormat="1" ht="32.25" thickBot="1">
      <c r="A43" s="55" t="s">
        <v>39</v>
      </c>
      <c r="B43" s="56"/>
      <c r="C43" s="57" t="s">
        <v>61</v>
      </c>
      <c r="D43" s="58"/>
      <c r="E43" s="59">
        <f>E40+E41+E42-E39</f>
        <v>145152.48124800017</v>
      </c>
      <c r="F43" s="60"/>
      <c r="G43" s="13"/>
      <c r="H43" s="8"/>
      <c r="I43" s="8"/>
      <c r="J43" s="8"/>
      <c r="K43" s="8"/>
      <c r="L43" s="8"/>
      <c r="M43" s="8"/>
      <c r="N43" s="8"/>
      <c r="O43" s="8"/>
      <c r="P43" s="8"/>
      <c r="Q43" s="8"/>
      <c r="R43" s="5"/>
      <c r="S43" s="5"/>
      <c r="T43" s="5"/>
      <c r="U43" s="5"/>
      <c r="V43" s="5"/>
      <c r="W43" s="5"/>
    </row>
    <row r="44" spans="1:23" s="88" customFormat="1" ht="15.75">
      <c r="A44" s="94" t="s">
        <v>75</v>
      </c>
      <c r="B44" s="95"/>
      <c r="C44" s="95"/>
      <c r="D44" s="96"/>
      <c r="E44" s="84">
        <v>1948</v>
      </c>
      <c r="F44" s="85"/>
      <c r="G44" s="86"/>
      <c r="H44" s="87"/>
      <c r="I44" s="87"/>
      <c r="J44" s="87"/>
    </row>
    <row r="45" spans="1:23" ht="17.25" thickBot="1">
      <c r="A45" s="75" t="s">
        <v>63</v>
      </c>
      <c r="B45" s="75"/>
      <c r="C45" s="75"/>
      <c r="D45" s="75"/>
      <c r="E45" s="66"/>
      <c r="F45" s="66"/>
      <c r="W45" s="3"/>
    </row>
    <row r="46" spans="1:23">
      <c r="A46" s="76" t="s">
        <v>64</v>
      </c>
      <c r="B46" s="89" t="s">
        <v>65</v>
      </c>
      <c r="C46" s="89" t="s">
        <v>66</v>
      </c>
      <c r="D46" s="91"/>
      <c r="E46" s="92" t="s">
        <v>67</v>
      </c>
      <c r="F46" s="62"/>
      <c r="W46" s="3"/>
    </row>
    <row r="47" spans="1:23" ht="63">
      <c r="A47" s="77"/>
      <c r="B47" s="90"/>
      <c r="C47" s="67" t="s">
        <v>68</v>
      </c>
      <c r="D47" s="67" t="s">
        <v>69</v>
      </c>
      <c r="E47" s="93"/>
      <c r="F47" s="62"/>
    </row>
    <row r="48" spans="1:23">
      <c r="A48" s="78" t="s">
        <v>70</v>
      </c>
      <c r="B48" s="68">
        <f>1886723+684693+176359</f>
        <v>2747775</v>
      </c>
      <c r="C48" s="68">
        <f>1928717+819187</f>
        <v>2747904</v>
      </c>
      <c r="D48" s="68"/>
      <c r="E48" s="69">
        <f>C48*B6/100</f>
        <v>2709982.9248000002</v>
      </c>
      <c r="F48" s="63"/>
    </row>
    <row r="49" spans="1:6">
      <c r="A49" s="78" t="s">
        <v>71</v>
      </c>
      <c r="B49" s="68">
        <f>155249+270902</f>
        <v>426151</v>
      </c>
      <c r="C49" s="68">
        <f>155137+270143</f>
        <v>425280</v>
      </c>
      <c r="D49" s="68"/>
      <c r="E49" s="69">
        <f>C49*B6/100</f>
        <v>419411.136</v>
      </c>
      <c r="F49" s="63"/>
    </row>
    <row r="50" spans="1:6" ht="17.25" thickBot="1">
      <c r="A50" s="79" t="s">
        <v>72</v>
      </c>
      <c r="B50" s="70">
        <v>217711</v>
      </c>
      <c r="C50" s="70">
        <f>190824+25490</f>
        <v>216314</v>
      </c>
      <c r="D50" s="70">
        <f>1128+270</f>
        <v>1398</v>
      </c>
      <c r="E50" s="69">
        <f>C50*B6/100</f>
        <v>213328.86679999999</v>
      </c>
      <c r="F50" s="63"/>
    </row>
    <row r="51" spans="1:6" ht="17.25" thickBot="1">
      <c r="A51" s="80" t="s">
        <v>73</v>
      </c>
      <c r="B51" s="71">
        <f>SUM(B48:B50)</f>
        <v>3391637</v>
      </c>
      <c r="C51" s="81">
        <f>SUM(C48:C50)</f>
        <v>3389498</v>
      </c>
      <c r="D51" s="81">
        <f>SUM(D48:D50)</f>
        <v>1398</v>
      </c>
      <c r="E51" s="72">
        <f>SUM(E48:E50)</f>
        <v>3342722.9276000001</v>
      </c>
      <c r="F51" s="63"/>
    </row>
    <row r="52" spans="1:6">
      <c r="A52" s="61" t="s">
        <v>16</v>
      </c>
      <c r="B52" s="14"/>
      <c r="C52" s="14"/>
      <c r="E52" s="15"/>
    </row>
    <row r="53" spans="1:6">
      <c r="B53" s="14"/>
      <c r="C53" s="14"/>
      <c r="E53" s="64"/>
    </row>
  </sheetData>
  <mergeCells count="4">
    <mergeCell ref="B46:B47"/>
    <mergeCell ref="C46:D46"/>
    <mergeCell ref="E46:E47"/>
    <mergeCell ref="A44:D44"/>
  </mergeCells>
  <pageMargins left="0.31496062992125984" right="0.31496062992125984" top="0.35433070866141736" bottom="0.35433070866141736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2017-02-15T11:06:15Z</cp:lastPrinted>
  <dcterms:created xsi:type="dcterms:W3CDTF">2016-04-22T06:39:22Z</dcterms:created>
  <dcterms:modified xsi:type="dcterms:W3CDTF">2017-03-20T04:36:21Z</dcterms:modified>
</cp:coreProperties>
</file>