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B44"/>
  <c r="D44"/>
  <c r="C44"/>
  <c r="E44" s="1"/>
  <c r="C45"/>
  <c r="E45" s="1"/>
  <c r="D45"/>
  <c r="B45"/>
  <c r="D46"/>
  <c r="C46"/>
  <c r="E24"/>
  <c r="E18" s="1"/>
  <c r="E31"/>
  <c r="C47" l="1"/>
  <c r="E46"/>
  <c r="E47"/>
  <c r="D47"/>
  <c r="B47"/>
  <c r="E3"/>
  <c r="B3"/>
  <c r="E16" l="1"/>
  <c r="D11"/>
  <c r="E17"/>
  <c r="D14"/>
  <c r="E8"/>
  <c r="E12"/>
  <c r="D15"/>
  <c r="D18"/>
  <c r="D10"/>
  <c r="D13"/>
  <c r="E38"/>
  <c r="E9" l="1"/>
  <c r="D35" l="1"/>
  <c r="E35"/>
  <c r="E39" s="1"/>
</calcChain>
</file>

<file path=xl/sharedStrings.xml><?xml version="1.0" encoding="utf-8"?>
<sst xmlns="http://schemas.openxmlformats.org/spreadsheetml/2006/main" count="106" uniqueCount="69">
  <si>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</si>
  <si>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</si>
  <si>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</si>
  <si>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</si>
  <si>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</si>
  <si>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</si>
  <si>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</si>
  <si>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</si>
  <si>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</si>
  <si>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</si>
  <si>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</si>
  <si>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</si>
  <si>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</si>
  <si>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</si>
  <si>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</si>
  <si>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</si>
  <si>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</si>
  <si>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</si>
  <si>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</si>
  <si>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март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</si>
  <si>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</si>
  <si>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</si>
  <si>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</si>
  <si>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д.68</t>
  </si>
  <si>
    <t>установка сеток на продухи</t>
  </si>
  <si>
    <t>замена шиберов и заслонок в мусорокамере</t>
  </si>
  <si>
    <t>ППР освещения</t>
  </si>
  <si>
    <t>техобследование лифтов</t>
  </si>
  <si>
    <t>косметич. Ремонт под.1</t>
  </si>
  <si>
    <t>замена почтовых ящиков</t>
  </si>
  <si>
    <t>замена клапана мусороприемника</t>
  </si>
  <si>
    <t>установка сетки над вентшахтой</t>
  </si>
  <si>
    <t>апрель</t>
  </si>
  <si>
    <t>май</t>
  </si>
  <si>
    <t>окраска МАФ</t>
  </si>
  <si>
    <t>установка информстендов в подъезде</t>
  </si>
  <si>
    <t>ремонт кровли кв 36,69,71,72</t>
  </si>
  <si>
    <t>июнь</t>
  </si>
  <si>
    <t>окраска каркаса контейнерной площадки</t>
  </si>
  <si>
    <t>Остаток средств на конец периода (+ есть средства, -задолженность)</t>
  </si>
  <si>
    <t>август</t>
  </si>
  <si>
    <t>наладка циркуляции ГВС в подвале</t>
  </si>
  <si>
    <t>установка метал.сетки на окнах колясочных</t>
  </si>
  <si>
    <t>ремонт и восстановление МПШ, кв.50,36</t>
  </si>
  <si>
    <t>август,сент</t>
  </si>
  <si>
    <t>октябрь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</si>
  <si>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</si>
  <si>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</si>
  <si>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</si>
  <si>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</si>
  <si>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</si>
  <si>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2016 г</t>
  </si>
  <si>
    <t>Кол-во месяцев</t>
  </si>
  <si>
    <t>7.Работы по ремонту общедомового имущества всего, в т.ч.</t>
  </si>
  <si>
    <t>замена стояка отопления кв.61,57,45,30,69,71,68, 20,58,66,68,64,56 вентиля в теплоузле</t>
  </si>
  <si>
    <t>апр,май, сент, окт, дек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</si>
  <si>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</si>
  <si>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</si>
  <si>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</si>
  <si>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</si>
  <si>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</si>
  <si>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</si>
  <si>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</si>
  <si>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</si>
  <si>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</si>
  <si>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</si>
  <si>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</si>
  <si>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</si>
  <si>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в т.ч. Неж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</si>
</sst>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/>
    <xf numFmtId="0" fontId="5" fillId="0" borderId="0" xfId="0" applyFont="1" applyFill="1" applyAlignment="1">
      <alignment wrapText="1"/>
    </xf>
    <xf numFmtId="0" fontId="6" fillId="0" borderId="0" xfId="0" applyFont="1" applyFill="1"/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1" fontId="5" fillId="0" borderId="5" xfId="0" applyNumberFormat="1" applyFont="1" applyFill="1" applyBorder="1" applyAlignment="1">
      <alignment vertical="top" wrapText="1"/>
    </xf>
    <xf numFmtId="1" fontId="5" fillId="0" borderId="15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8" xfId="0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top" wrapText="1"/>
    </xf>
    <xf numFmtId="2" fontId="8" fillId="0" borderId="7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1" fontId="8" fillId="0" borderId="1" xfId="1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2" fontId="10" fillId="0" borderId="4" xfId="0" applyNumberFormat="1" applyFont="1" applyFill="1" applyBorder="1" applyAlignment="1">
      <alignment vertical="top" wrapText="1"/>
    </xf>
    <xf numFmtId="1" fontId="10" fillId="0" borderId="4" xfId="1" applyNumberFormat="1" applyFont="1" applyFill="1" applyBorder="1" applyAlignment="1">
      <alignment vertical="top" wrapText="1"/>
    </xf>
    <xf numFmtId="0" fontId="10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1" fontId="5" fillId="0" borderId="7" xfId="0" applyNumberFormat="1" applyFont="1" applyFill="1" applyBorder="1" applyAlignment="1">
      <alignment vertical="top" wrapText="1"/>
    </xf>
    <xf numFmtId="1" fontId="8" fillId="0" borderId="7" xfId="1" applyNumberFormat="1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top"/>
    </xf>
    <xf numFmtId="1" fontId="5" fillId="0" borderId="0" xfId="0" applyNumberFormat="1" applyFont="1" applyFill="1"/>
    <xf numFmtId="0" fontId="5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/>
    <xf numFmtId="0" fontId="6" fillId="0" borderId="6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0" fontId="6" fillId="0" borderId="10" xfId="0" applyNumberFormat="1" applyFont="1" applyFill="1" applyBorder="1" applyAlignment="1">
      <alignment vertical="top" wrapText="1"/>
    </xf>
    <xf numFmtId="1" fontId="6" fillId="0" borderId="11" xfId="1" applyNumberFormat="1" applyFont="1" applyFill="1" applyBorder="1" applyAlignment="1">
      <alignment vertical="top"/>
    </xf>
    <xf numFmtId="0" fontId="5" fillId="0" borderId="16" xfId="0" applyFont="1" applyFill="1" applyBorder="1" applyAlignment="1">
      <alignment wrapText="1"/>
    </xf>
    <xf numFmtId="1" fontId="5" fillId="0" borderId="17" xfId="0" applyNumberFormat="1" applyFont="1" applyFill="1" applyBorder="1" applyAlignment="1">
      <alignment vertical="top"/>
    </xf>
    <xf numFmtId="1" fontId="5" fillId="0" borderId="17" xfId="0" applyNumberFormat="1" applyFont="1" applyFill="1" applyBorder="1"/>
    <xf numFmtId="1" fontId="5" fillId="0" borderId="18" xfId="0" applyNumberFormat="1" applyFont="1" applyFill="1" applyBorder="1"/>
    <xf numFmtId="1" fontId="8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0" fontId="10" fillId="0" borderId="3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8" fillId="0" borderId="19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tabSelected="1" topLeftCell="A26" workbookViewId="0">
      <selection sqref="A1:E48"/>
    </sheetView>
  </sheetViews>
  <sheetFormatPr defaultRowHeight="16.5"/>
  <cols>
    <col min="1" max="1" width="70.7109375" style="59" customWidth="1"/>
    <col min="2" max="2" width="14" style="59" customWidth="1"/>
    <col min="3" max="3" width="13.42578125" style="59" customWidth="1"/>
    <col min="4" max="4" width="13.85546875" style="59" customWidth="1"/>
    <col min="5" max="5" width="14.5703125" style="17" customWidth="1"/>
    <col min="6" max="6" width="9.85546875" style="59" bestFit="1" customWidth="1"/>
    <col min="7" max="7" width="9.140625" style="8"/>
    <col min="8" max="11" width="9.140625" style="4"/>
  </cols>
  <sheetData>
    <row r="1" spans="1:11" ht="31.5">
      <c r="A1" s="15" t="s">
        <v>17</v>
      </c>
      <c r="C1" s="59" t="s">
        <v>51</v>
      </c>
      <c r="D1" s="16" t="s">
        <v>52</v>
      </c>
      <c r="E1" s="16">
        <v>12</v>
      </c>
    </row>
    <row r="2" spans="1:11">
      <c r="A2" s="7" t="s">
        <v>23</v>
      </c>
      <c r="D2" s="17"/>
      <c r="E2" s="80" t="s">
        <v>68</v>
      </c>
    </row>
    <row r="3" spans="1:11">
      <c r="A3" s="59" t="s">
        <v>0</v>
      </c>
      <c r="B3" s="59">
        <f>58.5+3834.6</f>
        <v>3893.1</v>
      </c>
      <c r="E3" s="59">
        <f>58.5*B4*E1</f>
        <v>12706.2</v>
      </c>
    </row>
    <row r="4" spans="1:11">
      <c r="A4" s="59" t="s">
        <v>1</v>
      </c>
      <c r="B4" s="59">
        <v>18.100000000000001</v>
      </c>
      <c r="D4" s="17"/>
    </row>
    <row r="5" spans="1:11">
      <c r="A5" s="59" t="s">
        <v>48</v>
      </c>
      <c r="B5" s="60">
        <v>844495</v>
      </c>
      <c r="C5" s="18"/>
      <c r="D5" s="18"/>
    </row>
    <row r="6" spans="1:11" ht="17.25" thickBot="1">
      <c r="A6" s="59" t="s">
        <v>2</v>
      </c>
      <c r="B6" s="59">
        <v>98.36</v>
      </c>
    </row>
    <row r="7" spans="1:11" s="2" customFormat="1" ht="63">
      <c r="A7" s="10" t="s">
        <v>3</v>
      </c>
      <c r="B7" s="11" t="s">
        <v>20</v>
      </c>
      <c r="C7" s="12" t="s">
        <v>46</v>
      </c>
      <c r="D7" s="13" t="s">
        <v>49</v>
      </c>
      <c r="E7" s="13" t="s">
        <v>47</v>
      </c>
      <c r="F7" s="19"/>
      <c r="G7" s="63"/>
      <c r="H7" s="5"/>
      <c r="I7" s="5"/>
      <c r="J7" s="5"/>
      <c r="K7" s="5"/>
    </row>
    <row r="8" spans="1:11" ht="31.5">
      <c r="A8" s="20" t="s">
        <v>4</v>
      </c>
      <c r="B8" s="21" t="s">
        <v>21</v>
      </c>
      <c r="C8" s="22" t="s">
        <v>50</v>
      </c>
      <c r="D8" s="23">
        <v>0.87</v>
      </c>
      <c r="E8" s="24">
        <f>D8*B3*E1</f>
        <v>40643.964</v>
      </c>
    </row>
    <row r="9" spans="1:11" ht="47.25">
      <c r="A9" s="20" t="s">
        <v>5</v>
      </c>
      <c r="B9" s="21" t="s">
        <v>21</v>
      </c>
      <c r="C9" s="22" t="s">
        <v>50</v>
      </c>
      <c r="D9" s="23">
        <f>4.5+D10+D11+D12+D13</f>
        <v>6.7362374457373297</v>
      </c>
      <c r="E9" s="24">
        <f>D9*E1*B3</f>
        <v>314698.15199999994</v>
      </c>
    </row>
    <row r="10" spans="1:11">
      <c r="A10" s="25" t="s">
        <v>6</v>
      </c>
      <c r="B10" s="21"/>
      <c r="C10" s="22" t="s">
        <v>50</v>
      </c>
      <c r="D10" s="23">
        <f>E10/E1/B3</f>
        <v>0.17723664945673115</v>
      </c>
      <c r="E10" s="24">
        <v>8280</v>
      </c>
    </row>
    <row r="11" spans="1:11">
      <c r="A11" s="25" t="s">
        <v>7</v>
      </c>
      <c r="B11" s="21"/>
      <c r="C11" s="22" t="s">
        <v>50</v>
      </c>
      <c r="D11" s="23">
        <f>E11/E1/B3</f>
        <v>4.2875001070269619E-2</v>
      </c>
      <c r="E11" s="24">
        <v>2003</v>
      </c>
    </row>
    <row r="12" spans="1:11">
      <c r="A12" s="25" t="s">
        <v>8</v>
      </c>
      <c r="B12" s="21"/>
      <c r="C12" s="22" t="s">
        <v>50</v>
      </c>
      <c r="D12" s="23">
        <v>0.16</v>
      </c>
      <c r="E12" s="24">
        <f>D12*E1*B3</f>
        <v>7474.7519999999995</v>
      </c>
    </row>
    <row r="13" spans="1:11">
      <c r="A13" s="25" t="s">
        <v>9</v>
      </c>
      <c r="B13" s="21" t="s">
        <v>21</v>
      </c>
      <c r="C13" s="22" t="s">
        <v>50</v>
      </c>
      <c r="D13" s="23">
        <f>E13/B3/E1</f>
        <v>1.8561257952103294</v>
      </c>
      <c r="E13" s="24">
        <v>86713</v>
      </c>
    </row>
    <row r="14" spans="1:11" ht="47.25">
      <c r="A14" s="20" t="s">
        <v>10</v>
      </c>
      <c r="B14" s="21" t="s">
        <v>21</v>
      </c>
      <c r="C14" s="22" t="s">
        <v>50</v>
      </c>
      <c r="D14" s="23">
        <f>E14/E1/B3</f>
        <v>3.6466209447484008</v>
      </c>
      <c r="E14" s="24">
        <f>5771*2.46*E1</f>
        <v>170359.91999999998</v>
      </c>
    </row>
    <row r="15" spans="1:11">
      <c r="A15" s="20" t="s">
        <v>11</v>
      </c>
      <c r="B15" s="21" t="s">
        <v>21</v>
      </c>
      <c r="C15" s="22" t="s">
        <v>50</v>
      </c>
      <c r="D15" s="23">
        <f>E15/E1/B3</f>
        <v>1.4786845102018102</v>
      </c>
      <c r="E15" s="24">
        <v>69080</v>
      </c>
    </row>
    <row r="16" spans="1:11" ht="18" customHeight="1">
      <c r="A16" s="20" t="s">
        <v>12</v>
      </c>
      <c r="B16" s="21" t="s">
        <v>21</v>
      </c>
      <c r="C16" s="22" t="s">
        <v>50</v>
      </c>
      <c r="D16" s="23">
        <v>0.43</v>
      </c>
      <c r="E16" s="24">
        <f>D16*E1*B3</f>
        <v>20088.396000000001</v>
      </c>
    </row>
    <row r="17" spans="1:11" ht="48" thickBot="1">
      <c r="A17" s="20" t="s">
        <v>13</v>
      </c>
      <c r="B17" s="21" t="s">
        <v>21</v>
      </c>
      <c r="C17" s="22" t="s">
        <v>50</v>
      </c>
      <c r="D17" s="23">
        <v>0.44</v>
      </c>
      <c r="E17" s="24">
        <f>D17*E1*B3</f>
        <v>20555.567999999999</v>
      </c>
    </row>
    <row r="18" spans="1:11" s="1" customFormat="1">
      <c r="A18" s="26" t="s">
        <v>53</v>
      </c>
      <c r="B18" s="27"/>
      <c r="C18" s="28"/>
      <c r="D18" s="29">
        <f>E18/E1/B3</f>
        <v>3.7228937093832672</v>
      </c>
      <c r="E18" s="61">
        <f>E19+E20+E21+E22+E23+E24+E25+E26+E27+E28+E29+E30+E31+E32+E33+E34</f>
        <v>173923.16999999998</v>
      </c>
      <c r="F18" s="59"/>
      <c r="G18" s="8"/>
      <c r="H18" s="4"/>
      <c r="I18" s="4"/>
      <c r="J18" s="4"/>
      <c r="K18" s="4"/>
    </row>
    <row r="19" spans="1:11" s="3" customFormat="1">
      <c r="A19" s="30" t="s">
        <v>24</v>
      </c>
      <c r="B19" s="21" t="s">
        <v>19</v>
      </c>
      <c r="C19" s="22" t="s">
        <v>50</v>
      </c>
      <c r="D19" s="24">
        <v>5000</v>
      </c>
      <c r="E19" s="31">
        <v>4755.24</v>
      </c>
      <c r="F19" s="7"/>
      <c r="G19" s="14"/>
      <c r="H19" s="6"/>
      <c r="I19" s="6"/>
      <c r="J19" s="6"/>
      <c r="K19" s="6"/>
    </row>
    <row r="20" spans="1:11" s="3" customFormat="1">
      <c r="A20" s="30" t="s">
        <v>25</v>
      </c>
      <c r="B20" s="21" t="s">
        <v>32</v>
      </c>
      <c r="C20" s="22" t="s">
        <v>50</v>
      </c>
      <c r="D20" s="24">
        <v>10000</v>
      </c>
      <c r="E20" s="31">
        <v>10000</v>
      </c>
      <c r="F20" s="7"/>
      <c r="G20" s="14"/>
      <c r="H20" s="6"/>
      <c r="I20" s="6"/>
      <c r="J20" s="6"/>
      <c r="K20" s="6"/>
    </row>
    <row r="21" spans="1:11" s="3" customFormat="1">
      <c r="A21" s="32" t="s">
        <v>27</v>
      </c>
      <c r="B21" s="33" t="s">
        <v>45</v>
      </c>
      <c r="C21" s="22" t="s">
        <v>50</v>
      </c>
      <c r="D21" s="34">
        <v>26000</v>
      </c>
      <c r="E21" s="35">
        <v>24000</v>
      </c>
      <c r="F21" s="7"/>
      <c r="G21" s="14"/>
      <c r="H21" s="6"/>
      <c r="I21" s="6"/>
      <c r="J21" s="6"/>
      <c r="K21" s="6"/>
    </row>
    <row r="22" spans="1:11" s="3" customFormat="1">
      <c r="A22" s="30" t="s">
        <v>28</v>
      </c>
      <c r="B22" s="33"/>
      <c r="C22" s="22" t="s">
        <v>50</v>
      </c>
      <c r="D22" s="34">
        <v>120000</v>
      </c>
      <c r="E22" s="35"/>
      <c r="F22" s="7"/>
      <c r="G22" s="14"/>
      <c r="H22" s="6"/>
      <c r="I22" s="6"/>
      <c r="J22" s="6"/>
      <c r="K22" s="6"/>
    </row>
    <row r="23" spans="1:11" s="3" customFormat="1">
      <c r="A23" s="32" t="s">
        <v>29</v>
      </c>
      <c r="B23" s="33"/>
      <c r="C23" s="22" t="s">
        <v>50</v>
      </c>
      <c r="D23" s="34">
        <v>17000</v>
      </c>
      <c r="E23" s="35"/>
      <c r="F23" s="7"/>
      <c r="G23" s="14"/>
      <c r="H23" s="6"/>
      <c r="I23" s="6"/>
      <c r="J23" s="6"/>
      <c r="K23" s="6"/>
    </row>
    <row r="24" spans="1:11" s="3" customFormat="1" ht="31.5">
      <c r="A24" s="32" t="s">
        <v>54</v>
      </c>
      <c r="B24" s="33" t="s">
        <v>55</v>
      </c>
      <c r="C24" s="22" t="s">
        <v>50</v>
      </c>
      <c r="D24" s="34"/>
      <c r="E24" s="35">
        <f>1930.54+536.62+452.33+839.41+714.78+1072.66+677.06+939.06+2008.3+611.42+1404.86+1424.32+995.72+1280.03</f>
        <v>14887.109999999999</v>
      </c>
      <c r="F24" s="7"/>
      <c r="G24" s="14"/>
      <c r="H24" s="6"/>
      <c r="I24" s="6"/>
      <c r="J24" s="6"/>
      <c r="K24" s="6"/>
    </row>
    <row r="25" spans="1:11" s="3" customFormat="1">
      <c r="A25" s="32" t="s">
        <v>30</v>
      </c>
      <c r="B25" s="33" t="s">
        <v>40</v>
      </c>
      <c r="C25" s="22" t="s">
        <v>50</v>
      </c>
      <c r="D25" s="34">
        <v>18000</v>
      </c>
      <c r="E25" s="35">
        <v>16105.16</v>
      </c>
      <c r="F25" s="7"/>
      <c r="G25" s="14"/>
      <c r="H25" s="6"/>
      <c r="I25" s="6"/>
      <c r="J25" s="6"/>
      <c r="K25" s="6"/>
    </row>
    <row r="26" spans="1:11" s="3" customFormat="1">
      <c r="A26" s="32" t="s">
        <v>34</v>
      </c>
      <c r="B26" s="33" t="s">
        <v>33</v>
      </c>
      <c r="C26" s="22" t="s">
        <v>50</v>
      </c>
      <c r="D26" s="34"/>
      <c r="E26" s="35">
        <v>1573.79</v>
      </c>
      <c r="F26" s="7"/>
      <c r="G26" s="14"/>
      <c r="H26" s="6"/>
      <c r="I26" s="6"/>
      <c r="J26" s="6"/>
      <c r="K26" s="6"/>
    </row>
    <row r="27" spans="1:11" s="3" customFormat="1">
      <c r="A27" s="32" t="s">
        <v>35</v>
      </c>
      <c r="B27" s="33" t="s">
        <v>33</v>
      </c>
      <c r="C27" s="22" t="s">
        <v>50</v>
      </c>
      <c r="D27" s="34"/>
      <c r="E27" s="35">
        <v>2275.7800000000002</v>
      </c>
      <c r="F27" s="7"/>
      <c r="G27" s="14"/>
      <c r="H27" s="6"/>
      <c r="I27" s="6"/>
      <c r="J27" s="6"/>
      <c r="K27" s="6"/>
    </row>
    <row r="28" spans="1:11" s="3" customFormat="1">
      <c r="A28" s="30" t="s">
        <v>31</v>
      </c>
      <c r="B28" s="33" t="s">
        <v>33</v>
      </c>
      <c r="C28" s="22" t="s">
        <v>50</v>
      </c>
      <c r="D28" s="34">
        <v>2700</v>
      </c>
      <c r="E28" s="35">
        <v>2234.1999999999998</v>
      </c>
      <c r="F28" s="7"/>
      <c r="G28" s="14"/>
      <c r="H28" s="6"/>
      <c r="I28" s="6"/>
      <c r="J28" s="6"/>
      <c r="K28" s="6"/>
    </row>
    <row r="29" spans="1:11" s="3" customFormat="1">
      <c r="A29" s="32" t="s">
        <v>36</v>
      </c>
      <c r="B29" s="33" t="s">
        <v>37</v>
      </c>
      <c r="C29" s="22" t="s">
        <v>50</v>
      </c>
      <c r="D29" s="34"/>
      <c r="E29" s="35">
        <v>85997.21</v>
      </c>
      <c r="F29" s="7"/>
      <c r="G29" s="14"/>
      <c r="H29" s="6"/>
      <c r="I29" s="6"/>
      <c r="J29" s="6"/>
      <c r="K29" s="6"/>
    </row>
    <row r="30" spans="1:11" s="3" customFormat="1">
      <c r="A30" s="32" t="s">
        <v>26</v>
      </c>
      <c r="B30" s="33" t="s">
        <v>32</v>
      </c>
      <c r="C30" s="22" t="s">
        <v>50</v>
      </c>
      <c r="D30" s="34"/>
      <c r="E30" s="35">
        <v>1001.72</v>
      </c>
      <c r="F30" s="7"/>
      <c r="G30" s="14"/>
      <c r="H30" s="6"/>
      <c r="I30" s="6"/>
      <c r="J30" s="6"/>
      <c r="K30" s="6"/>
    </row>
    <row r="31" spans="1:11" s="3" customFormat="1">
      <c r="A31" s="32" t="s">
        <v>43</v>
      </c>
      <c r="B31" s="33" t="s">
        <v>44</v>
      </c>
      <c r="C31" s="22" t="s">
        <v>50</v>
      </c>
      <c r="D31" s="36"/>
      <c r="E31" s="35">
        <f>6480+720</f>
        <v>7200</v>
      </c>
      <c r="F31" s="7"/>
      <c r="G31" s="14"/>
      <c r="H31" s="6"/>
      <c r="I31" s="6"/>
      <c r="J31" s="6"/>
      <c r="K31" s="6"/>
    </row>
    <row r="32" spans="1:11" s="3" customFormat="1">
      <c r="A32" s="32" t="s">
        <v>38</v>
      </c>
      <c r="B32" s="33" t="s">
        <v>37</v>
      </c>
      <c r="C32" s="22" t="s">
        <v>50</v>
      </c>
      <c r="D32" s="36"/>
      <c r="E32" s="35">
        <v>532.55999999999995</v>
      </c>
      <c r="F32" s="7"/>
      <c r="G32" s="14"/>
      <c r="H32" s="6"/>
      <c r="I32" s="6"/>
      <c r="J32" s="6"/>
      <c r="K32" s="6"/>
    </row>
    <row r="33" spans="1:11" s="3" customFormat="1">
      <c r="A33" s="32" t="s">
        <v>41</v>
      </c>
      <c r="B33" s="33" t="s">
        <v>40</v>
      </c>
      <c r="C33" s="22" t="s">
        <v>50</v>
      </c>
      <c r="D33" s="36"/>
      <c r="E33" s="35">
        <v>2773</v>
      </c>
      <c r="F33" s="7"/>
      <c r="G33" s="14"/>
      <c r="H33" s="6"/>
      <c r="I33" s="6"/>
      <c r="J33" s="6"/>
      <c r="K33" s="6"/>
    </row>
    <row r="34" spans="1:11" s="3" customFormat="1">
      <c r="A34" s="32" t="s">
        <v>42</v>
      </c>
      <c r="B34" s="33" t="s">
        <v>40</v>
      </c>
      <c r="C34" s="22" t="s">
        <v>50</v>
      </c>
      <c r="D34" s="36"/>
      <c r="E34" s="35">
        <v>587.4</v>
      </c>
      <c r="F34" s="7"/>
      <c r="G34" s="14"/>
      <c r="H34" s="6"/>
      <c r="I34" s="6"/>
      <c r="J34" s="6"/>
      <c r="K34" s="6"/>
    </row>
    <row r="35" spans="1:11" ht="17.25" thickBot="1">
      <c r="A35" s="37" t="s">
        <v>14</v>
      </c>
      <c r="B35" s="38"/>
      <c r="C35" s="39"/>
      <c r="D35" s="40">
        <f>D8+D9+D14+D15+D16+D17+D18</f>
        <v>17.324436610070808</v>
      </c>
      <c r="E35" s="41">
        <f>E8+E9+E14+E15+E16+E17+E18</f>
        <v>809349.16999999969</v>
      </c>
      <c r="F35" s="7"/>
      <c r="G35" s="64"/>
    </row>
    <row r="36" spans="1:11" s="1" customFormat="1" ht="17.25" customHeight="1">
      <c r="A36" s="43" t="s">
        <v>18</v>
      </c>
      <c r="B36" s="44"/>
      <c r="C36" s="45"/>
      <c r="D36" s="46"/>
      <c r="E36" s="62">
        <v>22191</v>
      </c>
      <c r="F36" s="42"/>
      <c r="G36" s="8"/>
      <c r="H36" s="4"/>
      <c r="I36" s="4"/>
      <c r="J36" s="4"/>
      <c r="K36" s="4"/>
    </row>
    <row r="37" spans="1:11" s="1" customFormat="1">
      <c r="A37" s="47" t="s">
        <v>22</v>
      </c>
      <c r="B37" s="48"/>
      <c r="C37" s="49"/>
      <c r="D37" s="50"/>
      <c r="E37" s="51">
        <v>20081</v>
      </c>
      <c r="F37" s="42"/>
      <c r="G37" s="8"/>
      <c r="H37" s="4"/>
      <c r="I37" s="4"/>
      <c r="J37" s="4"/>
      <c r="K37" s="4"/>
    </row>
    <row r="38" spans="1:11" s="1" customFormat="1">
      <c r="A38" s="47" t="s">
        <v>15</v>
      </c>
      <c r="B38" s="48"/>
      <c r="C38" s="49"/>
      <c r="D38" s="50"/>
      <c r="E38" s="51">
        <f>B5*B6/100+D5</f>
        <v>830645.28200000001</v>
      </c>
      <c r="F38" s="79"/>
      <c r="G38" s="8"/>
      <c r="H38" s="4"/>
      <c r="I38" s="4"/>
      <c r="J38" s="4"/>
      <c r="K38" s="4"/>
    </row>
    <row r="39" spans="1:11" s="3" customFormat="1" ht="32.25" thickBot="1">
      <c r="A39" s="52" t="s">
        <v>39</v>
      </c>
      <c r="B39" s="53"/>
      <c r="C39" s="54"/>
      <c r="D39" s="55"/>
      <c r="E39" s="56">
        <f>E36+E37+E38-E35</f>
        <v>63568.112000000314</v>
      </c>
      <c r="F39" s="57"/>
      <c r="G39" s="14"/>
      <c r="H39" s="6"/>
      <c r="I39" s="6"/>
      <c r="J39" s="6"/>
      <c r="K39" s="6"/>
    </row>
    <row r="40" spans="1:11" s="85" customFormat="1" ht="15.75">
      <c r="A40" s="91" t="s">
        <v>67</v>
      </c>
      <c r="B40" s="92"/>
      <c r="C40" s="92"/>
      <c r="D40" s="93"/>
      <c r="E40" s="81">
        <v>450</v>
      </c>
      <c r="F40" s="82"/>
      <c r="G40" s="83"/>
      <c r="H40" s="84"/>
      <c r="I40" s="84"/>
      <c r="J40" s="84"/>
    </row>
    <row r="41" spans="1:11" ht="17.25" thickBot="1">
      <c r="A41" s="65" t="s">
        <v>56</v>
      </c>
      <c r="B41" s="65"/>
      <c r="C41" s="65"/>
      <c r="D41" s="65"/>
      <c r="E41" s="66"/>
      <c r="F41" s="66"/>
    </row>
    <row r="42" spans="1:11">
      <c r="A42" s="67" t="s">
        <v>57</v>
      </c>
      <c r="B42" s="86" t="s">
        <v>58</v>
      </c>
      <c r="C42" s="86" t="s">
        <v>59</v>
      </c>
      <c r="D42" s="88"/>
      <c r="E42" s="89" t="s">
        <v>60</v>
      </c>
      <c r="F42" s="8"/>
    </row>
    <row r="43" spans="1:11" ht="63">
      <c r="A43" s="68"/>
      <c r="B43" s="87"/>
      <c r="C43" s="69" t="s">
        <v>61</v>
      </c>
      <c r="D43" s="69" t="s">
        <v>62</v>
      </c>
      <c r="E43" s="90"/>
      <c r="F43" s="8"/>
    </row>
    <row r="44" spans="1:11">
      <c r="A44" s="70" t="s">
        <v>63</v>
      </c>
      <c r="B44" s="71">
        <f>861609+357963+97568</f>
        <v>1317140</v>
      </c>
      <c r="C44" s="71">
        <f>851660+450586</f>
        <v>1302246</v>
      </c>
      <c r="D44" s="71">
        <f>13266+1250</f>
        <v>14516</v>
      </c>
      <c r="E44" s="72">
        <f>C44*B6/100</f>
        <v>1280889.1655999999</v>
      </c>
      <c r="F44" s="9"/>
    </row>
    <row r="45" spans="1:11">
      <c r="A45" s="70" t="s">
        <v>64</v>
      </c>
      <c r="B45" s="71">
        <f>80010+144553</f>
        <v>224563</v>
      </c>
      <c r="C45" s="71">
        <f>79369+143402</f>
        <v>222771</v>
      </c>
      <c r="D45" s="71">
        <f>622+864</f>
        <v>1486</v>
      </c>
      <c r="E45" s="72">
        <f>C45*B6/100</f>
        <v>219117.55559999999</v>
      </c>
      <c r="F45" s="9"/>
    </row>
    <row r="46" spans="1:11" ht="17.25" thickBot="1">
      <c r="A46" s="73" t="s">
        <v>65</v>
      </c>
      <c r="B46" s="74">
        <v>111705</v>
      </c>
      <c r="C46" s="74">
        <f>97591+6255</f>
        <v>103846</v>
      </c>
      <c r="D46" s="74">
        <f>7806+55</f>
        <v>7861</v>
      </c>
      <c r="E46" s="72">
        <f>C46*B6/100</f>
        <v>102142.9256</v>
      </c>
      <c r="F46" s="9"/>
    </row>
    <row r="47" spans="1:11" ht="17.25" thickBot="1">
      <c r="A47" s="75" t="s">
        <v>66</v>
      </c>
      <c r="B47" s="76">
        <f>SUM(B44:B46)</f>
        <v>1653408</v>
      </c>
      <c r="C47" s="77">
        <f>SUM(C44:C46)</f>
        <v>1628863</v>
      </c>
      <c r="D47" s="77">
        <f>SUM(D44:D46)</f>
        <v>23863</v>
      </c>
      <c r="E47" s="78">
        <f>SUM(E44:E46)</f>
        <v>1602149.6468</v>
      </c>
      <c r="F47" s="9"/>
    </row>
    <row r="48" spans="1:11">
      <c r="A48" s="58" t="s">
        <v>16</v>
      </c>
      <c r="B48" s="17"/>
      <c r="C48" s="17"/>
      <c r="E48" s="18"/>
    </row>
    <row r="49" spans="2:5">
      <c r="B49" s="17"/>
      <c r="C49" s="17"/>
      <c r="E49" s="59"/>
    </row>
    <row r="50" spans="2:5">
      <c r="B50" s="17"/>
      <c r="C50" s="17"/>
      <c r="E50" s="59"/>
    </row>
  </sheetData>
  <mergeCells count="4">
    <mergeCell ref="B42:B43"/>
    <mergeCell ref="C42:D42"/>
    <mergeCell ref="E42:E43"/>
    <mergeCell ref="A40:D40"/>
  </mergeCells>
  <pageMargins left="0.31496062992125984" right="0.31496062992125984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2017-02-15T11:14:04Z</cp:lastPrinted>
  <dcterms:created xsi:type="dcterms:W3CDTF">2016-04-22T06:39:22Z</dcterms:created>
  <dcterms:modified xsi:type="dcterms:W3CDTF">2017-03-20T04:36:58Z</dcterms:modified>
</cp:coreProperties>
</file>