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42"/>
  <c r="C42"/>
  <c r="E42" s="1"/>
  <c r="D41"/>
  <c r="C41"/>
  <c r="E41" s="1"/>
  <c r="B41"/>
  <c r="C40"/>
  <c r="E40" s="1"/>
  <c r="B40"/>
  <c r="D43"/>
  <c r="C43"/>
  <c r="B43"/>
  <c r="D11"/>
  <c r="E29"/>
  <c r="E30"/>
  <c r="E43" l="1"/>
  <c r="E18"/>
  <c r="D14"/>
  <c r="E16"/>
  <c r="E17"/>
  <c r="D13"/>
  <c r="D9" s="1"/>
  <c r="D15"/>
  <c r="E12"/>
  <c r="D10"/>
  <c r="E8"/>
  <c r="B5"/>
  <c r="E3"/>
  <c r="D18" l="1"/>
  <c r="E34"/>
  <c r="E9" l="1"/>
  <c r="D31" l="1"/>
  <c r="E31"/>
  <c r="E35" s="1"/>
</calcChain>
</file>

<file path=xl/sharedStrings.xml><?xml version="1.0" encoding="utf-8"?>
<sst xmlns="http://schemas.openxmlformats.org/spreadsheetml/2006/main" count="99" uniqueCount="65">
  <si>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</si>
  <si>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</si>
  <si>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</si>
  <si>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</si>
  <si>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</si>
  <si>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</si>
  <si>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</si>
  <si>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</si>
  <si>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</si>
  <si>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</si>
  <si>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</si>
  <si>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</si>
  <si>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</si>
  <si>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</si>
  <si>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</si>
  <si>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</si>
  <si>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</si>
  <si>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</si>
  <si>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</si>
  <si>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</si>
  <si>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</si>
  <si>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</si>
  <si>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д.4</t>
  </si>
  <si>
    <t>замена трубы подъездного отопления</t>
  </si>
  <si>
    <t>февраль</t>
  </si>
  <si>
    <t>восстановление зимних вариантов ливневок</t>
  </si>
  <si>
    <t>установка сетки над вентшахтой под.1-8</t>
  </si>
  <si>
    <t>план</t>
  </si>
  <si>
    <t>факт</t>
  </si>
  <si>
    <t>май</t>
  </si>
  <si>
    <t>окраска МАФ</t>
  </si>
  <si>
    <t>установка информстендов в подъезде</t>
  </si>
  <si>
    <t>окраска каркаса контейнерной площадки</t>
  </si>
  <si>
    <t>июнь</t>
  </si>
  <si>
    <t>в т.ч. Нежилые</t>
  </si>
  <si>
    <t>Остаток средств на конец периода (+ есть средства, -задолженность)</t>
  </si>
  <si>
    <t>ремонт мягкой кровли, кв.112</t>
  </si>
  <si>
    <t>август</t>
  </si>
  <si>
    <t>ремонт и восстановление МПШ, кв.1,146,38а,141</t>
  </si>
  <si>
    <t>ремонт теплоузлов</t>
  </si>
  <si>
    <t>установка сеток на продухи</t>
  </si>
  <si>
    <t>октябрь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</si>
  <si>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</si>
  <si>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</si>
  <si>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</si>
  <si>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</si>
  <si>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</si>
  <si>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</si>
  <si>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помещения",руб</t>
  </si>
  <si>
    <t>7.Работы по ремонту общедомового имущества всего, в т.ч.</t>
  </si>
  <si>
    <t>окт, дек</t>
  </si>
  <si>
    <t>ремонт стояка отопления кв.24 и в подвале, стояка ГВС</t>
  </si>
  <si>
    <t>сент, 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</si>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</sst>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7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2" fontId="9" fillId="0" borderId="4" xfId="0" applyNumberFormat="1" applyFont="1" applyFill="1" applyBorder="1" applyAlignment="1">
      <alignment vertical="top" wrapText="1"/>
    </xf>
    <xf numFmtId="0" fontId="9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 wrapText="1"/>
    </xf>
    <xf numFmtId="1" fontId="7" fillId="0" borderId="3" xfId="1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1" fontId="9" fillId="0" borderId="5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/>
    <xf numFmtId="1" fontId="10" fillId="0" borderId="0" xfId="0" applyNumberFormat="1" applyFont="1" applyFill="1"/>
    <xf numFmtId="1" fontId="4" fillId="0" borderId="0" xfId="0" applyNumberFormat="1" applyFont="1" applyFill="1" applyAlignment="1">
      <alignment wrapText="1"/>
    </xf>
    <xf numFmtId="1" fontId="4" fillId="0" borderId="7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0" xfId="0" applyNumberFormat="1" applyFont="1" applyFill="1" applyBorder="1" applyAlignment="1">
      <alignment vertical="top" wrapText="1"/>
    </xf>
    <xf numFmtId="1" fontId="5" fillId="0" borderId="11" xfId="1" applyNumberFormat="1" applyFont="1" applyFill="1" applyBorder="1" applyAlignment="1">
      <alignment vertical="top"/>
    </xf>
    <xf numFmtId="1" fontId="5" fillId="0" borderId="12" xfId="0" applyNumberFormat="1" applyFont="1" applyFill="1" applyBorder="1"/>
    <xf numFmtId="0" fontId="4" fillId="0" borderId="16" xfId="0" applyFont="1" applyFill="1" applyBorder="1" applyAlignment="1">
      <alignment wrapText="1"/>
    </xf>
    <xf numFmtId="1" fontId="4" fillId="0" borderId="17" xfId="0" applyNumberFormat="1" applyFont="1" applyFill="1" applyBorder="1" applyAlignment="1">
      <alignment vertical="top"/>
    </xf>
    <xf numFmtId="1" fontId="4" fillId="0" borderId="17" xfId="0" applyNumberFormat="1" applyFont="1" applyFill="1" applyBorder="1"/>
    <xf numFmtId="1" fontId="4" fillId="0" borderId="18" xfId="0" applyNumberFormat="1" applyFont="1" applyFill="1" applyBorder="1"/>
    <xf numFmtId="1" fontId="7" fillId="0" borderId="0" xfId="0" applyNumberFormat="1" applyFont="1" applyFill="1"/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22" workbookViewId="0">
      <selection sqref="A1:E44"/>
    </sheetView>
  </sheetViews>
  <sheetFormatPr defaultRowHeight="15.75"/>
  <cols>
    <col min="1" max="1" width="71" style="60" customWidth="1"/>
    <col min="2" max="2" width="12.28515625" style="60" customWidth="1"/>
    <col min="3" max="3" width="11.7109375" style="60" customWidth="1"/>
    <col min="4" max="4" width="13.7109375" style="60" customWidth="1"/>
    <col min="5" max="5" width="15.5703125" style="15" customWidth="1"/>
    <col min="6" max="6" width="9.85546875" style="7" bestFit="1" customWidth="1"/>
  </cols>
  <sheetData>
    <row r="1" spans="1:6" ht="31.5">
      <c r="A1" s="13" t="s">
        <v>17</v>
      </c>
      <c r="C1" s="60" t="s">
        <v>44</v>
      </c>
      <c r="D1" s="14" t="s">
        <v>45</v>
      </c>
      <c r="E1" s="14">
        <v>12</v>
      </c>
    </row>
    <row r="2" spans="1:6" ht="18" customHeight="1">
      <c r="A2" s="6" t="s">
        <v>22</v>
      </c>
      <c r="D2" s="15"/>
      <c r="E2" s="60" t="s">
        <v>34</v>
      </c>
    </row>
    <row r="3" spans="1:6">
      <c r="A3" s="60" t="s">
        <v>0</v>
      </c>
      <c r="B3" s="60">
        <v>11207.6</v>
      </c>
      <c r="E3" s="59">
        <f>122.5*B4*E1</f>
        <v>24107.999999999996</v>
      </c>
    </row>
    <row r="4" spans="1:6">
      <c r="A4" s="60" t="s">
        <v>1</v>
      </c>
      <c r="B4" s="60">
        <v>16.399999999999999</v>
      </c>
      <c r="D4" s="15"/>
    </row>
    <row r="5" spans="1:6">
      <c r="A5" s="60" t="s">
        <v>48</v>
      </c>
      <c r="B5" s="64">
        <f>B3*B4*E1</f>
        <v>2205655.6799999997</v>
      </c>
      <c r="C5" s="16"/>
      <c r="D5" s="16"/>
    </row>
    <row r="6" spans="1:6" ht="16.5" thickBot="1">
      <c r="A6" s="60" t="s">
        <v>2</v>
      </c>
      <c r="B6" s="60">
        <v>98.5</v>
      </c>
    </row>
    <row r="7" spans="1:6" s="3" customFormat="1" ht="63">
      <c r="A7" s="8" t="s">
        <v>3</v>
      </c>
      <c r="B7" s="9" t="s">
        <v>19</v>
      </c>
      <c r="C7" s="10" t="s">
        <v>42</v>
      </c>
      <c r="D7" s="11" t="s">
        <v>46</v>
      </c>
      <c r="E7" s="11" t="s">
        <v>43</v>
      </c>
      <c r="F7" s="17"/>
    </row>
    <row r="8" spans="1:6" ht="31.5">
      <c r="A8" s="18" t="s">
        <v>4</v>
      </c>
      <c r="B8" s="19" t="s">
        <v>20</v>
      </c>
      <c r="C8" s="20" t="s">
        <v>47</v>
      </c>
      <c r="D8" s="21">
        <v>0.87</v>
      </c>
      <c r="E8" s="22">
        <f>D8*B3*E1</f>
        <v>117007.34400000001</v>
      </c>
    </row>
    <row r="9" spans="1:6" ht="47.25">
      <c r="A9" s="18" t="s">
        <v>5</v>
      </c>
      <c r="B9" s="19" t="s">
        <v>20</v>
      </c>
      <c r="C9" s="20" t="s">
        <v>47</v>
      </c>
      <c r="D9" s="21">
        <f>3.6+D10+D11+D12+D13</f>
        <v>6.0120283855003152</v>
      </c>
      <c r="E9" s="22">
        <f>D9*E1*B3</f>
        <v>808564.91200000001</v>
      </c>
    </row>
    <row r="10" spans="1:6">
      <c r="A10" s="23" t="s">
        <v>6</v>
      </c>
      <c r="B10" s="19"/>
      <c r="C10" s="20" t="s">
        <v>47</v>
      </c>
      <c r="D10" s="21">
        <f>E10/E1/B3</f>
        <v>0.18573705937637552</v>
      </c>
      <c r="E10" s="22">
        <v>24980</v>
      </c>
    </row>
    <row r="11" spans="1:6">
      <c r="A11" s="23" t="s">
        <v>7</v>
      </c>
      <c r="B11" s="19"/>
      <c r="C11" s="20" t="s">
        <v>47</v>
      </c>
      <c r="D11" s="21">
        <f>E11/E1/B3</f>
        <v>3.0633974564878593E-2</v>
      </c>
      <c r="E11" s="22">
        <v>4120</v>
      </c>
    </row>
    <row r="12" spans="1:6">
      <c r="A12" s="23" t="s">
        <v>8</v>
      </c>
      <c r="B12" s="19"/>
      <c r="C12" s="20" t="s">
        <v>47</v>
      </c>
      <c r="D12" s="21">
        <v>0.16</v>
      </c>
      <c r="E12" s="22">
        <f>D12*E1*B3</f>
        <v>21518.592000000001</v>
      </c>
    </row>
    <row r="13" spans="1:6">
      <c r="A13" s="23" t="s">
        <v>9</v>
      </c>
      <c r="B13" s="19" t="s">
        <v>20</v>
      </c>
      <c r="C13" s="20" t="s">
        <v>47</v>
      </c>
      <c r="D13" s="21">
        <f>E13/B3/E1</f>
        <v>2.035657351559061</v>
      </c>
      <c r="E13" s="22">
        <v>273778</v>
      </c>
    </row>
    <row r="14" spans="1:6" ht="47.25">
      <c r="A14" s="18" t="s">
        <v>10</v>
      </c>
      <c r="B14" s="19" t="s">
        <v>20</v>
      </c>
      <c r="C14" s="20" t="s">
        <v>47</v>
      </c>
      <c r="D14" s="21">
        <f>E14/E1/B3</f>
        <v>4.5385452728505662</v>
      </c>
      <c r="E14" s="22">
        <f>23121*2.2*E1</f>
        <v>610394.4</v>
      </c>
    </row>
    <row r="15" spans="1:6">
      <c r="A15" s="18" t="s">
        <v>11</v>
      </c>
      <c r="B15" s="19" t="s">
        <v>20</v>
      </c>
      <c r="C15" s="20" t="s">
        <v>47</v>
      </c>
      <c r="D15" s="21">
        <f>E15/E1/B3</f>
        <v>1.4080103382228726</v>
      </c>
      <c r="E15" s="22">
        <v>189365</v>
      </c>
    </row>
    <row r="16" spans="1:6" ht="17.25" customHeight="1">
      <c r="A16" s="18" t="s">
        <v>12</v>
      </c>
      <c r="B16" s="19" t="s">
        <v>20</v>
      </c>
      <c r="C16" s="20" t="s">
        <v>47</v>
      </c>
      <c r="D16" s="21">
        <v>0.43</v>
      </c>
      <c r="E16" s="22">
        <f>D16*E1*B3</f>
        <v>57831.216</v>
      </c>
    </row>
    <row r="17" spans="1:7" ht="48" thickBot="1">
      <c r="A17" s="18" t="s">
        <v>13</v>
      </c>
      <c r="B17" s="19" t="s">
        <v>20</v>
      </c>
      <c r="C17" s="20" t="s">
        <v>47</v>
      </c>
      <c r="D17" s="21">
        <v>0.44</v>
      </c>
      <c r="E17" s="22">
        <f>D17*E1*B3</f>
        <v>59176.128000000004</v>
      </c>
    </row>
    <row r="18" spans="1:7" s="1" customFormat="1">
      <c r="A18" s="24" t="s">
        <v>49</v>
      </c>
      <c r="B18" s="25"/>
      <c r="C18" s="26"/>
      <c r="D18" s="27">
        <f>E18/E1/B3</f>
        <v>1.048193636460973</v>
      </c>
      <c r="E18" s="65">
        <f>E20+E21+E22+E23+E24+E25+E26+E27+E28+E29+E30</f>
        <v>140972.82</v>
      </c>
      <c r="F18" s="7"/>
    </row>
    <row r="19" spans="1:7" s="1" customFormat="1">
      <c r="A19" s="28"/>
      <c r="B19" s="19"/>
      <c r="C19" s="29"/>
      <c r="D19" s="30" t="s">
        <v>27</v>
      </c>
      <c r="E19" s="31" t="s">
        <v>28</v>
      </c>
      <c r="F19" s="7"/>
    </row>
    <row r="20" spans="1:7" s="4" customFormat="1">
      <c r="A20" s="28" t="s">
        <v>23</v>
      </c>
      <c r="B20" s="19" t="s">
        <v>24</v>
      </c>
      <c r="C20" s="20" t="s">
        <v>47</v>
      </c>
      <c r="D20" s="21"/>
      <c r="E20" s="32">
        <v>3357.69</v>
      </c>
      <c r="F20" s="12"/>
    </row>
    <row r="21" spans="1:7" s="4" customFormat="1">
      <c r="A21" s="28" t="s">
        <v>25</v>
      </c>
      <c r="B21" s="19" t="s">
        <v>24</v>
      </c>
      <c r="C21" s="20" t="s">
        <v>47</v>
      </c>
      <c r="D21" s="21"/>
      <c r="E21" s="32">
        <v>4907.79</v>
      </c>
      <c r="F21" s="12"/>
    </row>
    <row r="22" spans="1:7" s="4" customFormat="1">
      <c r="A22" s="33" t="s">
        <v>30</v>
      </c>
      <c r="B22" s="34" t="s">
        <v>29</v>
      </c>
      <c r="C22" s="20" t="s">
        <v>47</v>
      </c>
      <c r="D22" s="35"/>
      <c r="E22" s="36">
        <v>6615.08</v>
      </c>
      <c r="F22" s="12"/>
      <c r="G22" s="5"/>
    </row>
    <row r="23" spans="1:7" s="4" customFormat="1">
      <c r="A23" s="33" t="s">
        <v>31</v>
      </c>
      <c r="B23" s="34" t="s">
        <v>29</v>
      </c>
      <c r="C23" s="20" t="s">
        <v>47</v>
      </c>
      <c r="D23" s="35"/>
      <c r="E23" s="36">
        <v>9102.61</v>
      </c>
      <c r="F23" s="12"/>
      <c r="G23" s="5"/>
    </row>
    <row r="24" spans="1:7" s="4" customFormat="1">
      <c r="A24" s="33" t="s">
        <v>32</v>
      </c>
      <c r="B24" s="34" t="s">
        <v>33</v>
      </c>
      <c r="C24" s="20" t="s">
        <v>47</v>
      </c>
      <c r="D24" s="35"/>
      <c r="E24" s="36">
        <v>1597.95</v>
      </c>
      <c r="F24" s="12"/>
      <c r="G24" s="5"/>
    </row>
    <row r="25" spans="1:7" s="4" customFormat="1">
      <c r="A25" s="33" t="s">
        <v>26</v>
      </c>
      <c r="B25" s="34" t="s">
        <v>29</v>
      </c>
      <c r="C25" s="20" t="s">
        <v>47</v>
      </c>
      <c r="D25" s="37">
        <v>10800</v>
      </c>
      <c r="E25" s="36">
        <v>7324.2</v>
      </c>
      <c r="F25" s="12"/>
    </row>
    <row r="26" spans="1:7" s="4" customFormat="1">
      <c r="A26" s="33" t="s">
        <v>40</v>
      </c>
      <c r="B26" s="34" t="s">
        <v>41</v>
      </c>
      <c r="C26" s="20" t="s">
        <v>47</v>
      </c>
      <c r="D26" s="37"/>
      <c r="E26" s="36">
        <v>2147.3000000000002</v>
      </c>
      <c r="F26" s="12"/>
    </row>
    <row r="27" spans="1:7" s="4" customFormat="1">
      <c r="A27" s="33" t="s">
        <v>36</v>
      </c>
      <c r="B27" s="34" t="s">
        <v>37</v>
      </c>
      <c r="C27" s="20" t="s">
        <v>47</v>
      </c>
      <c r="D27" s="35"/>
      <c r="E27" s="36">
        <v>53981.69</v>
      </c>
      <c r="F27" s="12"/>
    </row>
    <row r="28" spans="1:7" s="4" customFormat="1">
      <c r="A28" s="33" t="s">
        <v>38</v>
      </c>
      <c r="B28" s="34" t="s">
        <v>37</v>
      </c>
      <c r="C28" s="20" t="s">
        <v>47</v>
      </c>
      <c r="D28" s="35"/>
      <c r="E28" s="36">
        <v>25560</v>
      </c>
      <c r="F28" s="12"/>
    </row>
    <row r="29" spans="1:7" s="4" customFormat="1">
      <c r="A29" s="33" t="s">
        <v>39</v>
      </c>
      <c r="B29" s="34" t="s">
        <v>52</v>
      </c>
      <c r="C29" s="20" t="s">
        <v>47</v>
      </c>
      <c r="D29" s="35"/>
      <c r="E29" s="36">
        <f>2769.06+11415.55</f>
        <v>14184.609999999999</v>
      </c>
      <c r="F29" s="12"/>
    </row>
    <row r="30" spans="1:7" s="4" customFormat="1">
      <c r="A30" s="33" t="s">
        <v>51</v>
      </c>
      <c r="B30" s="34" t="s">
        <v>50</v>
      </c>
      <c r="C30" s="20" t="s">
        <v>47</v>
      </c>
      <c r="D30" s="35"/>
      <c r="E30" s="36">
        <f>3743.12+1147.79+1132.2+6170.79</f>
        <v>12193.9</v>
      </c>
      <c r="F30" s="12"/>
    </row>
    <row r="31" spans="1:7" ht="17.25" customHeight="1" thickBot="1">
      <c r="A31" s="38" t="s">
        <v>14</v>
      </c>
      <c r="B31" s="39"/>
      <c r="C31" s="40"/>
      <c r="D31" s="41">
        <f>D8+D9+D14+D15+D16+D17+D18</f>
        <v>14.746777633034727</v>
      </c>
      <c r="E31" s="42">
        <f>E8+E9+E14+E15+E16+E17+E18</f>
        <v>1983311.82</v>
      </c>
      <c r="F31" s="12"/>
      <c r="G31" s="2"/>
    </row>
    <row r="32" spans="1:7" s="1" customFormat="1" ht="15.75" customHeight="1">
      <c r="A32" s="44" t="s">
        <v>18</v>
      </c>
      <c r="B32" s="45"/>
      <c r="C32" s="55" t="s">
        <v>47</v>
      </c>
      <c r="D32" s="46"/>
      <c r="E32" s="66">
        <v>-239932</v>
      </c>
      <c r="F32" s="43"/>
    </row>
    <row r="33" spans="1:10" s="1" customFormat="1">
      <c r="A33" s="47" t="s">
        <v>21</v>
      </c>
      <c r="B33" s="48"/>
      <c r="C33" s="20" t="s">
        <v>47</v>
      </c>
      <c r="D33" s="49"/>
      <c r="E33" s="56">
        <v>26263</v>
      </c>
      <c r="F33" s="43"/>
    </row>
    <row r="34" spans="1:10" s="1" customFormat="1">
      <c r="A34" s="47" t="s">
        <v>15</v>
      </c>
      <c r="B34" s="48"/>
      <c r="C34" s="20" t="s">
        <v>47</v>
      </c>
      <c r="D34" s="49"/>
      <c r="E34" s="56">
        <f>B5*B6/100+D5</f>
        <v>2172570.8447999996</v>
      </c>
      <c r="F34" s="82"/>
    </row>
    <row r="35" spans="1:10" s="4" customFormat="1" ht="32.25" thickBot="1">
      <c r="A35" s="50" t="s">
        <v>35</v>
      </c>
      <c r="B35" s="51"/>
      <c r="C35" s="57" t="s">
        <v>47</v>
      </c>
      <c r="D35" s="52"/>
      <c r="E35" s="58">
        <f>E32+E33+E34-E31</f>
        <v>-24409.975200000452</v>
      </c>
      <c r="F35" s="53"/>
    </row>
    <row r="36" spans="1:10" s="87" customFormat="1">
      <c r="A36" s="93" t="s">
        <v>64</v>
      </c>
      <c r="B36" s="94"/>
      <c r="C36" s="94"/>
      <c r="D36" s="95"/>
      <c r="E36" s="83">
        <v>4316</v>
      </c>
      <c r="F36" s="84"/>
      <c r="G36" s="85"/>
      <c r="H36" s="86"/>
      <c r="I36" s="86"/>
      <c r="J36" s="86"/>
    </row>
    <row r="37" spans="1:10" ht="19.5" thickBot="1">
      <c r="A37" s="67" t="s">
        <v>53</v>
      </c>
      <c r="B37" s="67"/>
      <c r="C37" s="67"/>
      <c r="D37" s="67"/>
      <c r="E37" s="68"/>
      <c r="F37" s="61"/>
    </row>
    <row r="38" spans="1:10" ht="18.75">
      <c r="A38" s="69" t="s">
        <v>54</v>
      </c>
      <c r="B38" s="88" t="s">
        <v>55</v>
      </c>
      <c r="C38" s="88" t="s">
        <v>56</v>
      </c>
      <c r="D38" s="90"/>
      <c r="E38" s="91" t="s">
        <v>57</v>
      </c>
      <c r="F38" s="62"/>
    </row>
    <row r="39" spans="1:10" ht="63">
      <c r="A39" s="70"/>
      <c r="B39" s="89"/>
      <c r="C39" s="71" t="s">
        <v>58</v>
      </c>
      <c r="D39" s="71" t="s">
        <v>59</v>
      </c>
      <c r="E39" s="92"/>
      <c r="F39" s="62"/>
    </row>
    <row r="40" spans="1:10" ht="18.75">
      <c r="A40" s="72" t="s">
        <v>60</v>
      </c>
      <c r="B40" s="73">
        <f>2823929+953453+246569</f>
        <v>4023951</v>
      </c>
      <c r="C40" s="73">
        <f>2878379+1145552</f>
        <v>4023931</v>
      </c>
      <c r="D40" s="73"/>
      <c r="E40" s="74">
        <f>C40*B6/100</f>
        <v>3963572.0350000001</v>
      </c>
      <c r="F40" s="63"/>
    </row>
    <row r="41" spans="1:10" ht="18.75">
      <c r="A41" s="72" t="s">
        <v>61</v>
      </c>
      <c r="B41" s="73">
        <f>223109+383713</f>
        <v>606822</v>
      </c>
      <c r="C41" s="73">
        <f>221338+379673</f>
        <v>601011</v>
      </c>
      <c r="D41" s="73">
        <f>1704.45+2612.83</f>
        <v>4317.28</v>
      </c>
      <c r="E41" s="74">
        <f>C41*B6/100</f>
        <v>591995.83499999996</v>
      </c>
      <c r="F41" s="63"/>
    </row>
    <row r="42" spans="1:10" ht="19.5" thickBot="1">
      <c r="A42" s="75" t="s">
        <v>62</v>
      </c>
      <c r="B42" s="76">
        <v>317140</v>
      </c>
      <c r="C42" s="76">
        <f>275148+38918</f>
        <v>314066</v>
      </c>
      <c r="D42" s="76">
        <f>2542+533</f>
        <v>3075</v>
      </c>
      <c r="E42" s="77">
        <f>C42*B6/100</f>
        <v>309355.01</v>
      </c>
      <c r="F42" s="63"/>
    </row>
    <row r="43" spans="1:10" ht="19.5" thickBot="1">
      <c r="A43" s="78" t="s">
        <v>63</v>
      </c>
      <c r="B43" s="79">
        <f>SUM(B40:B42)</f>
        <v>4947913</v>
      </c>
      <c r="C43" s="80">
        <f>SUM(C40:C42)</f>
        <v>4939008</v>
      </c>
      <c r="D43" s="80">
        <f>SUM(D40:D42)</f>
        <v>7392.28</v>
      </c>
      <c r="E43" s="81">
        <f>SUM(E40:E42)</f>
        <v>4864922.88</v>
      </c>
      <c r="F43" s="63"/>
    </row>
    <row r="44" spans="1:10">
      <c r="A44" s="54" t="s">
        <v>16</v>
      </c>
      <c r="B44" s="15"/>
      <c r="C44" s="15"/>
      <c r="E44" s="16"/>
    </row>
    <row r="45" spans="1:10">
      <c r="B45" s="15"/>
      <c r="C45" s="15"/>
      <c r="E45" s="60"/>
    </row>
    <row r="46" spans="1:10">
      <c r="B46" s="15"/>
      <c r="C46" s="15"/>
      <c r="E46" s="60"/>
    </row>
  </sheetData>
  <mergeCells count="4">
    <mergeCell ref="B38:B39"/>
    <mergeCell ref="C38:D38"/>
    <mergeCell ref="E38:E39"/>
    <mergeCell ref="A36:D36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2017-02-16T05:49:27Z</cp:lastPrinted>
  <dcterms:created xsi:type="dcterms:W3CDTF">2016-04-22T06:39:22Z</dcterms:created>
  <dcterms:modified xsi:type="dcterms:W3CDTF">2017-03-20T04:37:14Z</dcterms:modified>
</cp:coreProperties>
</file>