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31" i="1"/>
  <c r="D31"/>
  <c r="E14"/>
  <c r="D42"/>
  <c r="C42"/>
  <c r="E42" s="1"/>
  <c r="C40"/>
  <c r="E40" s="1"/>
  <c r="B40"/>
  <c r="C41"/>
  <c r="E41" s="1"/>
  <c r="B41"/>
  <c r="E43" l="1"/>
  <c r="D43"/>
  <c r="C43"/>
  <c r="B43"/>
  <c r="E29"/>
  <c r="E22"/>
  <c r="E19" l="1"/>
  <c r="D10"/>
  <c r="E3"/>
  <c r="D18"/>
  <c r="D13"/>
  <c r="E16"/>
  <c r="E17"/>
  <c r="D15"/>
  <c r="D14"/>
  <c r="E8"/>
  <c r="D5"/>
  <c r="B5"/>
  <c r="D9" l="1"/>
  <c r="E12"/>
  <c r="D19"/>
  <c r="D11"/>
  <c r="E34"/>
  <c r="E9" l="1"/>
  <c r="E35" s="1"/>
</calcChain>
</file>

<file path=xl/sharedStrings.xml><?xml version="1.0" encoding="utf-8"?>
<sst xmlns="http://schemas.openxmlformats.org/spreadsheetml/2006/main" count="102" uniqueCount="66">
  <si>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</si>
  <si>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</si>
  <si>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</si>
  <si>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</si>
  <si>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</si>
  <si>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</si>
  <si>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</si>
  <si>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</si>
  <si>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</si>
  <si>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</si>
  <si>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</si>
  <si>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</si>
  <si>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</si>
  <si>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</si>
  <si>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</si>
  <si>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</si>
  <si>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</si>
  <si>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</si>
  <si>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</si>
  <si>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</si>
  <si>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</si>
  <si>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</si>
  <si>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д.11</t>
  </si>
  <si>
    <t>окраска МАФ</t>
  </si>
  <si>
    <t>установка информстендов в подъезде</t>
  </si>
  <si>
    <t>май</t>
  </si>
  <si>
    <t>восстановление вентиляции</t>
  </si>
  <si>
    <t>окраска каркаса контейнерной площадки</t>
  </si>
  <si>
    <t>июнь</t>
  </si>
  <si>
    <t>7.Работы по обеспечению требований пожарной безопасности и сан.требований</t>
  </si>
  <si>
    <t>Остаток средств на конец периода (+ есть средства, -задолженность)</t>
  </si>
  <si>
    <t>монтаж системы ППА</t>
  </si>
  <si>
    <t>август</t>
  </si>
  <si>
    <t>усиление лестничного марша входа в подъезд №2</t>
  </si>
  <si>
    <t>пробивка дверн.проема в подвал с устан.двери</t>
  </si>
  <si>
    <t>октябрь</t>
  </si>
  <si>
    <t>установка вентиля на ГВС, ремонт</t>
  </si>
  <si>
    <t>май,окт</t>
  </si>
  <si>
    <t>замена канализ.стояка кв.101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</si>
  <si>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</si>
  <si>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</si>
  <si>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</si>
  <si>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2016 г</t>
  </si>
  <si>
    <t>Кол-во месяцев</t>
  </si>
  <si>
    <t>Стоимость выполн.работы /услуги на 1 кв.м.</t>
  </si>
  <si>
    <t>руб</t>
  </si>
  <si>
    <t>замена стояка отопления кв 18,15,122</t>
  </si>
  <si>
    <t>ноябрь</t>
  </si>
  <si>
    <t>декабрь</t>
  </si>
  <si>
    <t>установка циркуляционного насоса ГВС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</si>
  <si>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</si>
  <si>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</si>
  <si>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</si>
  <si>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</si>
  <si>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</si>
  <si>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</si>
  <si>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</si>
  <si>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</si>
  <si>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</si>
  <si>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</si>
  <si>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</si>
  <si>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</si>
  <si>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 xml:space="preserve"> Неж.помещ</t>
  </si>
  <si>
    <t>Всего</t>
  </si>
  <si>
    <t>8.Работы по ремонту общедомового имущества всего, в т.ч.</t>
  </si>
  <si>
    <t>Жил.пом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</si>
</sst>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6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wrapText="1"/>
    </xf>
    <xf numFmtId="0" fontId="8" fillId="0" borderId="0" xfId="0" applyFont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1" fontId="3" fillId="0" borderId="7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wrapText="1"/>
    </xf>
    <xf numFmtId="0" fontId="4" fillId="0" borderId="1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vertical="top" wrapText="1"/>
    </xf>
    <xf numFmtId="1" fontId="3" fillId="0" borderId="15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vertical="top" wrapText="1"/>
    </xf>
    <xf numFmtId="1" fontId="5" fillId="0" borderId="8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1" applyNumberFormat="1" applyFont="1" applyFill="1" applyBorder="1" applyAlignment="1">
      <alignment vertical="top" wrapText="1"/>
    </xf>
    <xf numFmtId="1" fontId="10" fillId="0" borderId="3" xfId="1" applyNumberFormat="1" applyFont="1" applyFill="1" applyBorder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1" fontId="6" fillId="0" borderId="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0" xfId="0" applyNumberFormat="1" applyFont="1" applyFill="1" applyBorder="1" applyAlignment="1">
      <alignment vertical="top" wrapText="1"/>
    </xf>
    <xf numFmtId="1" fontId="4" fillId="0" borderId="11" xfId="1" applyNumberFormat="1" applyFont="1" applyFill="1" applyBorder="1" applyAlignment="1">
      <alignment vertical="top"/>
    </xf>
    <xf numFmtId="0" fontId="3" fillId="0" borderId="17" xfId="0" applyFont="1" applyFill="1" applyBorder="1" applyAlignment="1">
      <alignment wrapText="1"/>
    </xf>
    <xf numFmtId="1" fontId="3" fillId="0" borderId="18" xfId="0" applyNumberFormat="1" applyFont="1" applyFill="1" applyBorder="1" applyAlignment="1">
      <alignment vertical="top"/>
    </xf>
    <xf numFmtId="1" fontId="3" fillId="0" borderId="18" xfId="0" applyNumberFormat="1" applyFont="1" applyFill="1" applyBorder="1"/>
    <xf numFmtId="1" fontId="3" fillId="0" borderId="19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5" fillId="0" borderId="20" xfId="0" applyFont="1" applyFill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22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topLeftCell="A21" workbookViewId="0">
      <selection sqref="A1:E44"/>
    </sheetView>
  </sheetViews>
  <sheetFormatPr defaultRowHeight="15.75"/>
  <cols>
    <col min="1" max="1" width="71.85546875" style="11" customWidth="1"/>
    <col min="2" max="2" width="11.5703125" style="11" customWidth="1"/>
    <col min="3" max="3" width="12.140625" style="11" customWidth="1"/>
    <col min="4" max="4" width="12.85546875" style="11" customWidth="1"/>
    <col min="5" max="5" width="14.7109375" style="24" customWidth="1"/>
    <col min="6" max="6" width="9.85546875" style="19" bestFit="1" customWidth="1"/>
    <col min="7" max="7" width="9.140625" style="20"/>
  </cols>
  <sheetData>
    <row r="1" spans="1:7" ht="31.5">
      <c r="A1" s="17" t="s">
        <v>17</v>
      </c>
      <c r="C1" s="11" t="s">
        <v>42</v>
      </c>
      <c r="D1" s="18" t="s">
        <v>43</v>
      </c>
      <c r="E1" s="18">
        <v>12</v>
      </c>
    </row>
    <row r="2" spans="1:7">
      <c r="A2" s="21" t="s">
        <v>22</v>
      </c>
      <c r="B2" s="22" t="s">
        <v>65</v>
      </c>
      <c r="C2" s="22"/>
      <c r="D2" s="23" t="s">
        <v>62</v>
      </c>
      <c r="E2" s="23" t="s">
        <v>63</v>
      </c>
    </row>
    <row r="3" spans="1:7">
      <c r="A3" s="11" t="s">
        <v>0</v>
      </c>
      <c r="B3" s="22">
        <v>6840.95</v>
      </c>
      <c r="C3" s="22"/>
      <c r="D3" s="22">
        <v>1225.8</v>
      </c>
      <c r="E3" s="23">
        <f>SUM(B3:D3)</f>
        <v>8066.75</v>
      </c>
    </row>
    <row r="4" spans="1:7">
      <c r="A4" s="11" t="s">
        <v>1</v>
      </c>
      <c r="B4" s="11">
        <v>15.27</v>
      </c>
      <c r="D4" s="24">
        <v>15.27</v>
      </c>
    </row>
    <row r="5" spans="1:7">
      <c r="A5" s="11" t="s">
        <v>41</v>
      </c>
      <c r="B5" s="25">
        <f>B3*B4*E1</f>
        <v>1253535.6779999998</v>
      </c>
      <c r="C5" s="25"/>
      <c r="D5" s="25">
        <f>D3*D4*E1</f>
        <v>224615.592</v>
      </c>
    </row>
    <row r="6" spans="1:7" ht="16.5" thickBot="1">
      <c r="A6" s="11" t="s">
        <v>2</v>
      </c>
      <c r="B6" s="11">
        <v>99.96</v>
      </c>
      <c r="D6" s="11">
        <v>3.3</v>
      </c>
    </row>
    <row r="7" spans="1:7" s="2" customFormat="1" ht="65.25" customHeight="1">
      <c r="A7" s="7" t="s">
        <v>3</v>
      </c>
      <c r="B7" s="8" t="s">
        <v>19</v>
      </c>
      <c r="C7" s="9" t="s">
        <v>39</v>
      </c>
      <c r="D7" s="10" t="s">
        <v>44</v>
      </c>
      <c r="E7" s="10" t="s">
        <v>40</v>
      </c>
      <c r="F7" s="4"/>
      <c r="G7" s="26"/>
    </row>
    <row r="8" spans="1:7" ht="31.5">
      <c r="A8" s="27" t="s">
        <v>4</v>
      </c>
      <c r="B8" s="28" t="s">
        <v>20</v>
      </c>
      <c r="C8" s="29" t="s">
        <v>45</v>
      </c>
      <c r="D8" s="30">
        <v>0.87</v>
      </c>
      <c r="E8" s="31">
        <f>D8*(B3+D3)*E1</f>
        <v>84216.87</v>
      </c>
    </row>
    <row r="9" spans="1:7" ht="47.25">
      <c r="A9" s="27" t="s">
        <v>5</v>
      </c>
      <c r="B9" s="28" t="s">
        <v>20</v>
      </c>
      <c r="C9" s="29" t="s">
        <v>45</v>
      </c>
      <c r="D9" s="30">
        <f>4.4+D10+D11+D12+D13</f>
        <v>6.1842084275988887</v>
      </c>
      <c r="E9" s="31">
        <f>D9*E1*(B3+D3)</f>
        <v>598637.55999999994</v>
      </c>
    </row>
    <row r="10" spans="1:7">
      <c r="A10" s="32" t="s">
        <v>6</v>
      </c>
      <c r="B10" s="28"/>
      <c r="C10" s="29" t="s">
        <v>45</v>
      </c>
      <c r="D10" s="30">
        <f>E10/(B3+D3)/E1</f>
        <v>8.0267765828865398E-2</v>
      </c>
      <c r="E10" s="31">
        <v>7770</v>
      </c>
    </row>
    <row r="11" spans="1:7">
      <c r="A11" s="32" t="s">
        <v>7</v>
      </c>
      <c r="B11" s="28"/>
      <c r="C11" s="29" t="s">
        <v>45</v>
      </c>
      <c r="D11" s="30">
        <f>E11/3/B3</f>
        <v>0</v>
      </c>
      <c r="E11" s="31">
        <v>0</v>
      </c>
    </row>
    <row r="12" spans="1:7">
      <c r="A12" s="32" t="s">
        <v>8</v>
      </c>
      <c r="B12" s="28"/>
      <c r="C12" s="29" t="s">
        <v>45</v>
      </c>
      <c r="D12" s="30">
        <v>0.16</v>
      </c>
      <c r="E12" s="31">
        <f>E3*E1*D12</f>
        <v>15488.16</v>
      </c>
    </row>
    <row r="13" spans="1:7">
      <c r="A13" s="32" t="s">
        <v>9</v>
      </c>
      <c r="B13" s="28" t="s">
        <v>20</v>
      </c>
      <c r="C13" s="29" t="s">
        <v>45</v>
      </c>
      <c r="D13" s="30">
        <f>E13/(B3+D3)/E1</f>
        <v>1.5439406617700231</v>
      </c>
      <c r="E13" s="31">
        <v>149455</v>
      </c>
    </row>
    <row r="14" spans="1:7" ht="47.25">
      <c r="A14" s="27" t="s">
        <v>10</v>
      </c>
      <c r="B14" s="28" t="s">
        <v>20</v>
      </c>
      <c r="C14" s="29" t="s">
        <v>45</v>
      </c>
      <c r="D14" s="30">
        <f>E14/E1/(B3+D3)</f>
        <v>4.122564849536678</v>
      </c>
      <c r="E14" s="31">
        <f>14459*2.3*E1</f>
        <v>399068.39999999997</v>
      </c>
    </row>
    <row r="15" spans="1:7">
      <c r="A15" s="27" t="s">
        <v>11</v>
      </c>
      <c r="B15" s="28" t="s">
        <v>20</v>
      </c>
      <c r="C15" s="29" t="s">
        <v>45</v>
      </c>
      <c r="D15" s="30">
        <f>E15/E1/(B3+D3)</f>
        <v>1.484075577731635</v>
      </c>
      <c r="E15" s="31">
        <v>143660</v>
      </c>
    </row>
    <row r="16" spans="1:7" ht="21" customHeight="1">
      <c r="A16" s="27" t="s">
        <v>12</v>
      </c>
      <c r="B16" s="28" t="s">
        <v>20</v>
      </c>
      <c r="C16" s="29" t="s">
        <v>45</v>
      </c>
      <c r="D16" s="30">
        <v>0.43</v>
      </c>
      <c r="E16" s="31">
        <f>D16*E1*(B3+D3)</f>
        <v>41624.43</v>
      </c>
    </row>
    <row r="17" spans="1:7" ht="47.25">
      <c r="A17" s="27" t="s">
        <v>13</v>
      </c>
      <c r="B17" s="28" t="s">
        <v>20</v>
      </c>
      <c r="C17" s="29" t="s">
        <v>45</v>
      </c>
      <c r="D17" s="30">
        <v>0.44</v>
      </c>
      <c r="E17" s="31">
        <f>D17*E1*(B3+D3)</f>
        <v>42592.44</v>
      </c>
    </row>
    <row r="18" spans="1:7" ht="32.25" thickBot="1">
      <c r="A18" s="27" t="s">
        <v>29</v>
      </c>
      <c r="B18" s="28" t="s">
        <v>20</v>
      </c>
      <c r="C18" s="29" t="s">
        <v>45</v>
      </c>
      <c r="D18" s="30">
        <f>E18/E1/(B3+D3)</f>
        <v>0.90722203283023928</v>
      </c>
      <c r="E18" s="31">
        <v>87820</v>
      </c>
    </row>
    <row r="19" spans="1:7" s="1" customFormat="1">
      <c r="A19" s="33" t="s">
        <v>64</v>
      </c>
      <c r="B19" s="34"/>
      <c r="C19" s="35"/>
      <c r="D19" s="36">
        <f>E19/E1/E3</f>
        <v>3.8803488600324383</v>
      </c>
      <c r="E19" s="37">
        <f>E20+E21+E22+E23+E24+E25+E26+E27+E28+E29+E30</f>
        <v>375621.65000000008</v>
      </c>
      <c r="F19" s="19"/>
      <c r="G19" s="20"/>
    </row>
    <row r="20" spans="1:7" s="3" customFormat="1">
      <c r="A20" s="38" t="s">
        <v>23</v>
      </c>
      <c r="B20" s="39" t="s">
        <v>25</v>
      </c>
      <c r="C20" s="29" t="s">
        <v>45</v>
      </c>
      <c r="D20" s="40"/>
      <c r="E20" s="41">
        <v>450.7</v>
      </c>
      <c r="F20" s="42"/>
      <c r="G20" s="42"/>
    </row>
    <row r="21" spans="1:7" s="3" customFormat="1">
      <c r="A21" s="38" t="s">
        <v>24</v>
      </c>
      <c r="B21" s="39" t="s">
        <v>25</v>
      </c>
      <c r="C21" s="29" t="s">
        <v>45</v>
      </c>
      <c r="D21" s="40"/>
      <c r="E21" s="41">
        <v>4361.7700000000004</v>
      </c>
      <c r="F21" s="42"/>
      <c r="G21" s="42"/>
    </row>
    <row r="22" spans="1:7" s="3" customFormat="1">
      <c r="A22" s="43" t="s">
        <v>36</v>
      </c>
      <c r="B22" s="28" t="s">
        <v>37</v>
      </c>
      <c r="C22" s="29" t="s">
        <v>45</v>
      </c>
      <c r="D22" s="30"/>
      <c r="E22" s="44">
        <f>10937.27+2848.98</f>
        <v>13786.25</v>
      </c>
      <c r="F22" s="42"/>
      <c r="G22" s="45"/>
    </row>
    <row r="23" spans="1:7" s="3" customFormat="1">
      <c r="A23" s="43" t="s">
        <v>26</v>
      </c>
      <c r="B23" s="28" t="s">
        <v>25</v>
      </c>
      <c r="C23" s="29" t="s">
        <v>45</v>
      </c>
      <c r="D23" s="30"/>
      <c r="E23" s="44">
        <v>1749.37</v>
      </c>
      <c r="F23" s="42"/>
      <c r="G23" s="45"/>
    </row>
    <row r="24" spans="1:7" s="3" customFormat="1">
      <c r="A24" s="38" t="s">
        <v>27</v>
      </c>
      <c r="B24" s="39" t="s">
        <v>28</v>
      </c>
      <c r="C24" s="29" t="s">
        <v>45</v>
      </c>
      <c r="D24" s="40"/>
      <c r="E24" s="41">
        <v>532.55999999999995</v>
      </c>
      <c r="F24" s="42"/>
      <c r="G24" s="42"/>
    </row>
    <row r="25" spans="1:7" s="3" customFormat="1">
      <c r="A25" s="38" t="s">
        <v>31</v>
      </c>
      <c r="B25" s="39" t="s">
        <v>32</v>
      </c>
      <c r="C25" s="29" t="s">
        <v>45</v>
      </c>
      <c r="D25" s="40"/>
      <c r="E25" s="41">
        <v>314551.90999999997</v>
      </c>
      <c r="F25" s="42"/>
      <c r="G25" s="42"/>
    </row>
    <row r="26" spans="1:7" s="3" customFormat="1">
      <c r="A26" s="38" t="s">
        <v>38</v>
      </c>
      <c r="B26" s="39" t="s">
        <v>28</v>
      </c>
      <c r="C26" s="29" t="s">
        <v>45</v>
      </c>
      <c r="D26" s="40"/>
      <c r="E26" s="41">
        <v>1782.96</v>
      </c>
      <c r="F26" s="42"/>
      <c r="G26" s="42"/>
    </row>
    <row r="27" spans="1:7" s="3" customFormat="1">
      <c r="A27" s="38" t="s">
        <v>33</v>
      </c>
      <c r="B27" s="39" t="s">
        <v>32</v>
      </c>
      <c r="C27" s="29" t="s">
        <v>45</v>
      </c>
      <c r="D27" s="40"/>
      <c r="E27" s="41">
        <v>8010.53</v>
      </c>
      <c r="F27" s="42"/>
      <c r="G27" s="42"/>
    </row>
    <row r="28" spans="1:7" s="3" customFormat="1">
      <c r="A28" s="38" t="s">
        <v>34</v>
      </c>
      <c r="B28" s="39" t="s">
        <v>35</v>
      </c>
      <c r="C28" s="29" t="s">
        <v>45</v>
      </c>
      <c r="D28" s="40"/>
      <c r="E28" s="41">
        <v>9629.0300000000007</v>
      </c>
      <c r="F28" s="42"/>
      <c r="G28" s="42"/>
    </row>
    <row r="29" spans="1:7" s="3" customFormat="1">
      <c r="A29" s="38" t="s">
        <v>46</v>
      </c>
      <c r="B29" s="39" t="s">
        <v>47</v>
      </c>
      <c r="C29" s="46" t="s">
        <v>45</v>
      </c>
      <c r="D29" s="40"/>
      <c r="E29" s="41">
        <f>4195.47+853.24+1091.74</f>
        <v>6140.45</v>
      </c>
      <c r="F29" s="42"/>
      <c r="G29" s="42"/>
    </row>
    <row r="30" spans="1:7" s="3" customFormat="1">
      <c r="A30" s="38" t="s">
        <v>49</v>
      </c>
      <c r="B30" s="39" t="s">
        <v>48</v>
      </c>
      <c r="C30" s="46" t="s">
        <v>45</v>
      </c>
      <c r="D30" s="40"/>
      <c r="E30" s="41">
        <v>14626.12</v>
      </c>
      <c r="F30" s="42"/>
      <c r="G30" s="42"/>
    </row>
    <row r="31" spans="1:7" ht="16.5" thickBot="1">
      <c r="A31" s="47" t="s">
        <v>14</v>
      </c>
      <c r="B31" s="48"/>
      <c r="C31" s="49"/>
      <c r="D31" s="50">
        <f>D8+D9+D14+D15+D16+D17+D18+D19</f>
        <v>18.31841974772988</v>
      </c>
      <c r="E31" s="51">
        <f>E8+E9+E14+E15+E16+E17+E18+E19</f>
        <v>1773241.3499999999</v>
      </c>
      <c r="F31" s="52"/>
      <c r="G31" s="25"/>
    </row>
    <row r="32" spans="1:7" s="1" customFormat="1" ht="18.75" customHeight="1">
      <c r="A32" s="53" t="s">
        <v>18</v>
      </c>
      <c r="B32" s="54"/>
      <c r="C32" s="55" t="s">
        <v>45</v>
      </c>
      <c r="D32" s="56"/>
      <c r="E32" s="57">
        <v>206024</v>
      </c>
      <c r="F32" s="58"/>
      <c r="G32" s="20"/>
    </row>
    <row r="33" spans="1:10" s="1" customFormat="1">
      <c r="A33" s="59" t="s">
        <v>21</v>
      </c>
      <c r="B33" s="60"/>
      <c r="C33" s="29" t="s">
        <v>45</v>
      </c>
      <c r="D33" s="61"/>
      <c r="E33" s="62">
        <v>244308</v>
      </c>
      <c r="F33" s="58"/>
      <c r="G33" s="20"/>
    </row>
    <row r="34" spans="1:10" s="1" customFormat="1">
      <c r="A34" s="59" t="s">
        <v>15</v>
      </c>
      <c r="B34" s="60"/>
      <c r="C34" s="29" t="s">
        <v>45</v>
      </c>
      <c r="D34" s="61"/>
      <c r="E34" s="63">
        <f>B5*B6/100+D5*D6/100</f>
        <v>1260446.5782647997</v>
      </c>
      <c r="F34" s="64"/>
      <c r="G34" s="20"/>
    </row>
    <row r="35" spans="1:10" s="3" customFormat="1" ht="32.25" thickBot="1">
      <c r="A35" s="65" t="s">
        <v>30</v>
      </c>
      <c r="B35" s="66"/>
      <c r="C35" s="67" t="s">
        <v>45</v>
      </c>
      <c r="D35" s="68"/>
      <c r="E35" s="69">
        <f>E32+E33+E34-E31</f>
        <v>-62462.771735200193</v>
      </c>
      <c r="F35" s="70"/>
      <c r="G35" s="45"/>
    </row>
    <row r="36" spans="1:10" s="16" customFormat="1">
      <c r="A36" s="92" t="s">
        <v>61</v>
      </c>
      <c r="B36" s="93"/>
      <c r="C36" s="93"/>
      <c r="D36" s="94"/>
      <c r="E36" s="12">
        <v>3742</v>
      </c>
      <c r="F36" s="13"/>
      <c r="G36" s="14"/>
      <c r="H36" s="15"/>
      <c r="I36" s="15"/>
      <c r="J36" s="15"/>
    </row>
    <row r="37" spans="1:10" ht="16.5" thickBot="1">
      <c r="A37" s="71" t="s">
        <v>50</v>
      </c>
      <c r="B37" s="71"/>
      <c r="C37" s="71"/>
      <c r="D37" s="71"/>
      <c r="E37" s="72"/>
      <c r="F37" s="72"/>
    </row>
    <row r="38" spans="1:10">
      <c r="A38" s="73" t="s">
        <v>51</v>
      </c>
      <c r="B38" s="87" t="s">
        <v>52</v>
      </c>
      <c r="C38" s="87" t="s">
        <v>53</v>
      </c>
      <c r="D38" s="89"/>
      <c r="E38" s="90" t="s">
        <v>54</v>
      </c>
      <c r="F38" s="5"/>
    </row>
    <row r="39" spans="1:10" ht="63">
      <c r="A39" s="74"/>
      <c r="B39" s="88"/>
      <c r="C39" s="75" t="s">
        <v>55</v>
      </c>
      <c r="D39" s="75" t="s">
        <v>56</v>
      </c>
      <c r="E39" s="91"/>
      <c r="F39" s="5"/>
    </row>
    <row r="40" spans="1:10">
      <c r="A40" s="76" t="s">
        <v>57</v>
      </c>
      <c r="B40" s="77">
        <f>1727724+663267+171443</f>
        <v>2562434</v>
      </c>
      <c r="C40" s="77">
        <f>1765349+796597</f>
        <v>2561946</v>
      </c>
      <c r="D40" s="77"/>
      <c r="E40" s="78">
        <f>C40*B6/100</f>
        <v>2560921.2215999998</v>
      </c>
      <c r="F40" s="6"/>
    </row>
    <row r="41" spans="1:10">
      <c r="A41" s="76" t="s">
        <v>58</v>
      </c>
      <c r="B41" s="77">
        <f>147689+262501</f>
        <v>410190</v>
      </c>
      <c r="C41" s="77">
        <f>147701+262615</f>
        <v>410316</v>
      </c>
      <c r="D41" s="77"/>
      <c r="E41" s="78">
        <f>C41*B6/100</f>
        <v>410151.87359999999</v>
      </c>
      <c r="F41" s="6"/>
    </row>
    <row r="42" spans="1:10" ht="16.5" thickBot="1">
      <c r="A42" s="79" t="s">
        <v>59</v>
      </c>
      <c r="B42" s="80">
        <v>344614</v>
      </c>
      <c r="C42" s="80">
        <f>248918+55607</f>
        <v>304525</v>
      </c>
      <c r="D42" s="80">
        <f>1356+218+38422</f>
        <v>39996</v>
      </c>
      <c r="E42" s="78">
        <f>C42*B6/100</f>
        <v>304403.18999999994</v>
      </c>
      <c r="F42" s="6"/>
    </row>
    <row r="43" spans="1:10" ht="16.5" thickBot="1">
      <c r="A43" s="81" t="s">
        <v>60</v>
      </c>
      <c r="B43" s="82">
        <f>SUM(B40:B42)</f>
        <v>3317238</v>
      </c>
      <c r="C43" s="83">
        <f>SUM(C40:C42)</f>
        <v>3276787</v>
      </c>
      <c r="D43" s="83">
        <f>SUM(D40:D42)</f>
        <v>39996</v>
      </c>
      <c r="E43" s="84">
        <f>SUM(E40:E42)</f>
        <v>3275476.2851999998</v>
      </c>
      <c r="F43" s="6"/>
    </row>
    <row r="44" spans="1:10">
      <c r="A44" s="85" t="s">
        <v>16</v>
      </c>
      <c r="B44" s="24"/>
      <c r="C44" s="24"/>
      <c r="E44" s="86"/>
    </row>
    <row r="45" spans="1:10">
      <c r="B45" s="24"/>
      <c r="C45" s="24"/>
      <c r="E45" s="11"/>
    </row>
  </sheetData>
  <mergeCells count="4">
    <mergeCell ref="B38:B39"/>
    <mergeCell ref="C38:D38"/>
    <mergeCell ref="E38:E39"/>
    <mergeCell ref="A36:D36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2017-02-15T11:36:24Z</cp:lastPrinted>
  <dcterms:created xsi:type="dcterms:W3CDTF">2016-04-22T06:39:22Z</dcterms:created>
  <dcterms:modified xsi:type="dcterms:W3CDTF">2017-03-20T04:40:07Z</dcterms:modified>
</cp:coreProperties>
</file>