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B44" i="1"/>
  <c r="D9"/>
  <c r="E14"/>
  <c r="C44"/>
  <c r="E44" s="1"/>
  <c r="C45"/>
  <c r="E45" s="1"/>
  <c r="B45"/>
  <c r="D46"/>
  <c r="D47" s="1"/>
  <c r="C46"/>
  <c r="B47"/>
  <c r="E34"/>
  <c r="D18"/>
  <c r="E32"/>
  <c r="E19" s="1"/>
  <c r="E12"/>
  <c r="E17"/>
  <c r="E16"/>
  <c r="D13"/>
  <c r="D10"/>
  <c r="D15"/>
  <c r="E8"/>
  <c r="C47" l="1"/>
  <c r="E46"/>
  <c r="E47" s="1"/>
  <c r="D14"/>
  <c r="B5"/>
  <c r="D19"/>
  <c r="D11" l="1"/>
  <c r="E38"/>
  <c r="E9" l="1"/>
  <c r="E35" s="1"/>
  <c r="E39" s="1"/>
  <c r="D35" l="1"/>
</calcChain>
</file>

<file path=xl/sharedStrings.xml><?xml version="1.0" encoding="utf-8"?>
<sst xmlns="http://schemas.openxmlformats.org/spreadsheetml/2006/main" count="109" uniqueCount="68">
  <si>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</si>
  <si>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</si>
  <si>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</si>
  <si>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</si>
  <si>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</si>
  <si>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</si>
  <si>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</si>
  <si>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</si>
  <si>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</si>
  <si>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</si>
  <si>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</si>
  <si>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</si>
  <si>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</si>
  <si>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</si>
  <si>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</si>
  <si>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</si>
  <si>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</si>
  <si>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</si>
  <si>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</si>
  <si>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</si>
  <si>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</si>
  <si>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</si>
  <si>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д.13</t>
  </si>
  <si>
    <t>план</t>
  </si>
  <si>
    <t>факт</t>
  </si>
  <si>
    <t>ремонт теплоузлов</t>
  </si>
  <si>
    <t>установка сетки над вентшахтой</t>
  </si>
  <si>
    <t>установка стендов "объявления"</t>
  </si>
  <si>
    <t>косметич. Ремонт входов в подъезды</t>
  </si>
  <si>
    <t>установка урн и скамеек</t>
  </si>
  <si>
    <t>установка ковровыбивалки</t>
  </si>
  <si>
    <t>8.Работы по ремонту общедомового имущества всего, в т.ч.</t>
  </si>
  <si>
    <t>апрель</t>
  </si>
  <si>
    <t>май</t>
  </si>
  <si>
    <t>окраска МАФ</t>
  </si>
  <si>
    <t>установка информстендов в подъезде</t>
  </si>
  <si>
    <t>окраска каркаса контейнерной площадки</t>
  </si>
  <si>
    <t>июнь</t>
  </si>
  <si>
    <t>Остаток средств на конец периода (+ есть средства, -задолженность)</t>
  </si>
  <si>
    <t>август</t>
  </si>
  <si>
    <t>ремонт мягкой кровли, кв,78,80</t>
  </si>
  <si>
    <t>май,сент</t>
  </si>
  <si>
    <t>7.техинвентаризация</t>
  </si>
  <si>
    <t>сентябрь</t>
  </si>
  <si>
    <t>обустройство отмостков 74 кв.м.</t>
  </si>
  <si>
    <t>замена стояка канализации кв.62</t>
  </si>
  <si>
    <t>замена кранов и стояка отопления кв.12,69,9</t>
  </si>
  <si>
    <t>единица измерения работы и услуги</t>
  </si>
  <si>
    <t>Стоимость выполненной работы и услуги на 1 кв.м.</t>
  </si>
  <si>
    <t>Цена выполненной работы и услуги в руб.</t>
  </si>
  <si>
    <t>2016 г</t>
  </si>
  <si>
    <t>Кол-во месяцев</t>
  </si>
  <si>
    <t>Начислено за данный период по статье "содержание помещения",руб</t>
  </si>
  <si>
    <t>руб</t>
  </si>
  <si>
    <t>август,ноя</t>
  </si>
  <si>
    <t>ремонт и восстановление МПШ, кв.46,80,36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</si>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</sst>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 applyFill="1" applyAlignment="1">
      <alignment wrapText="1"/>
    </xf>
    <xf numFmtId="0" fontId="4" fillId="0" borderId="0" xfId="0" applyFont="1" applyFill="1"/>
    <xf numFmtId="1" fontId="4" fillId="0" borderId="0" xfId="0" applyNumberFormat="1" applyFont="1" applyFill="1"/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7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1" fontId="4" fillId="0" borderId="11" xfId="0" applyNumberFormat="1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2" fontId="3" fillId="0" borderId="7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1" fontId="3" fillId="0" borderId="11" xfId="0" applyNumberFormat="1" applyFont="1" applyFill="1" applyBorder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1" fontId="3" fillId="0" borderId="15" xfId="0" applyNumberFormat="1" applyFont="1" applyFill="1" applyBorder="1" applyAlignment="1">
      <alignment vertical="top" wrapText="1"/>
    </xf>
    <xf numFmtId="1" fontId="3" fillId="0" borderId="18" xfId="0" applyNumberFormat="1" applyFont="1" applyFill="1" applyBorder="1" applyAlignment="1">
      <alignment vertical="top" wrapText="1"/>
    </xf>
    <xf numFmtId="2" fontId="3" fillId="0" borderId="14" xfId="0" applyNumberFormat="1" applyFont="1" applyFill="1" applyBorder="1" applyAlignment="1">
      <alignment vertical="top" wrapText="1"/>
    </xf>
    <xf numFmtId="1" fontId="3" fillId="0" borderId="14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8" xfId="0" applyFont="1" applyFill="1" applyBorder="1" applyAlignment="1">
      <alignment vertical="top" wrapText="1"/>
    </xf>
    <xf numFmtId="2" fontId="6" fillId="0" borderId="7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0" fontId="8" fillId="0" borderId="9" xfId="0" applyFont="1" applyFill="1" applyBorder="1" applyAlignment="1">
      <alignment wrapText="1"/>
    </xf>
    <xf numFmtId="0" fontId="8" fillId="0" borderId="5" xfId="0" applyFont="1" applyFill="1" applyBorder="1" applyAlignment="1">
      <alignment vertical="top" wrapText="1"/>
    </xf>
    <xf numFmtId="2" fontId="8" fillId="0" borderId="4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0" fontId="4" fillId="0" borderId="0" xfId="0" applyFont="1" applyFill="1" applyBorder="1" applyAlignment="1">
      <alignment vertical="top" wrapText="1"/>
    </xf>
    <xf numFmtId="0" fontId="4" fillId="0" borderId="16" xfId="0" applyFont="1" applyFill="1" applyBorder="1" applyAlignment="1">
      <alignment horizontal="center" vertical="top" wrapText="1"/>
    </xf>
    <xf numFmtId="1" fontId="6" fillId="0" borderId="3" xfId="1" applyNumberFormat="1" applyFont="1" applyFill="1" applyBorder="1" applyAlignment="1">
      <alignment vertical="top" wrapText="1"/>
    </xf>
    <xf numFmtId="0" fontId="4" fillId="0" borderId="19" xfId="0" applyFont="1" applyFill="1" applyBorder="1" applyAlignment="1">
      <alignment horizontal="center" vertical="top" wrapText="1"/>
    </xf>
    <xf numFmtId="1" fontId="8" fillId="0" borderId="5" xfId="1" applyNumberFormat="1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0" fontId="4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top" wrapText="1"/>
    </xf>
    <xf numFmtId="1" fontId="4" fillId="0" borderId="1" xfId="1" applyNumberFormat="1" applyFont="1" applyFill="1" applyBorder="1" applyAlignment="1">
      <alignment vertical="top"/>
    </xf>
    <xf numFmtId="1" fontId="4" fillId="0" borderId="3" xfId="0" applyNumberFormat="1" applyFont="1" applyFill="1" applyBorder="1"/>
    <xf numFmtId="1" fontId="4" fillId="0" borderId="11" xfId="1" applyNumberFormat="1" applyFont="1" applyFill="1" applyBorder="1" applyAlignment="1">
      <alignment vertical="top"/>
    </xf>
    <xf numFmtId="1" fontId="3" fillId="0" borderId="14" xfId="0" applyNumberFormat="1" applyFont="1" applyFill="1" applyBorder="1" applyAlignment="1">
      <alignment vertical="top"/>
    </xf>
    <xf numFmtId="1" fontId="3" fillId="0" borderId="15" xfId="0" applyNumberFormat="1" applyFont="1" applyFill="1" applyBorder="1"/>
    <xf numFmtId="1" fontId="3" fillId="0" borderId="7" xfId="0" applyNumberFormat="1" applyFont="1" applyFill="1" applyBorder="1" applyAlignment="1">
      <alignment vertical="top" wrapText="1"/>
    </xf>
    <xf numFmtId="1" fontId="6" fillId="0" borderId="8" xfId="1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wrapText="1"/>
    </xf>
    <xf numFmtId="0" fontId="4" fillId="0" borderId="2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0" borderId="13" xfId="0" applyFont="1" applyFill="1" applyBorder="1" applyAlignment="1">
      <alignment wrapText="1"/>
    </xf>
    <xf numFmtId="1" fontId="3" fillId="0" borderId="14" xfId="0" applyNumberFormat="1" applyFont="1" applyFill="1" applyBorder="1"/>
    <xf numFmtId="0" fontId="8" fillId="0" borderId="3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0" fillId="0" borderId="0" xfId="0" applyBorder="1"/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/>
    <xf numFmtId="0" fontId="6" fillId="0" borderId="20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topLeftCell="A24" workbookViewId="0">
      <selection sqref="A1:E48"/>
    </sheetView>
  </sheetViews>
  <sheetFormatPr defaultRowHeight="15.75"/>
  <cols>
    <col min="1" max="1" width="70.7109375" style="58" customWidth="1"/>
    <col min="2" max="2" width="11.5703125" style="58" customWidth="1"/>
    <col min="3" max="3" width="11.28515625" style="58" customWidth="1"/>
    <col min="4" max="4" width="18.140625" style="58" customWidth="1"/>
    <col min="5" max="5" width="14.140625" style="13" customWidth="1"/>
    <col min="6" max="6" width="9.85546875" style="58" bestFit="1" customWidth="1"/>
    <col min="7" max="7" width="9.140625" style="58"/>
  </cols>
  <sheetData>
    <row r="1" spans="1:7" ht="31.5">
      <c r="A1" s="11" t="s">
        <v>17</v>
      </c>
      <c r="C1" s="58" t="s">
        <v>50</v>
      </c>
      <c r="D1" s="12" t="s">
        <v>51</v>
      </c>
      <c r="E1" s="12">
        <v>12</v>
      </c>
    </row>
    <row r="2" spans="1:7">
      <c r="A2" s="4" t="s">
        <v>22</v>
      </c>
      <c r="D2" s="13"/>
    </row>
    <row r="3" spans="1:7">
      <c r="A3" s="58" t="s">
        <v>0</v>
      </c>
      <c r="B3" s="58">
        <v>4795.6499999999996</v>
      </c>
    </row>
    <row r="4" spans="1:7">
      <c r="A4" s="58" t="s">
        <v>1</v>
      </c>
      <c r="B4" s="58">
        <v>16.920000000000002</v>
      </c>
      <c r="D4" s="13"/>
    </row>
    <row r="5" spans="1:7">
      <c r="A5" s="58" t="s">
        <v>52</v>
      </c>
      <c r="B5" s="59">
        <f>B3*B4*E1</f>
        <v>973708.77600000007</v>
      </c>
      <c r="C5" s="14"/>
      <c r="D5" s="14"/>
    </row>
    <row r="6" spans="1:7" ht="16.5" thickBot="1">
      <c r="A6" s="58" t="s">
        <v>2</v>
      </c>
      <c r="B6" s="58">
        <v>100</v>
      </c>
    </row>
    <row r="7" spans="1:7" s="2" customFormat="1" ht="66" customHeight="1">
      <c r="A7" s="7" t="s">
        <v>3</v>
      </c>
      <c r="B7" s="8" t="s">
        <v>19</v>
      </c>
      <c r="C7" s="9" t="s">
        <v>47</v>
      </c>
      <c r="D7" s="10" t="s">
        <v>48</v>
      </c>
      <c r="E7" s="10" t="s">
        <v>49</v>
      </c>
      <c r="F7" s="15"/>
      <c r="G7" s="15"/>
    </row>
    <row r="8" spans="1:7" ht="31.5">
      <c r="A8" s="16" t="s">
        <v>4</v>
      </c>
      <c r="B8" s="17" t="s">
        <v>20</v>
      </c>
      <c r="C8" s="18" t="s">
        <v>53</v>
      </c>
      <c r="D8" s="19">
        <v>0.87</v>
      </c>
      <c r="E8" s="20">
        <f>D8*B3*E1</f>
        <v>50066.585999999996</v>
      </c>
    </row>
    <row r="9" spans="1:7" ht="47.25">
      <c r="A9" s="16" t="s">
        <v>5</v>
      </c>
      <c r="B9" s="17" t="s">
        <v>20</v>
      </c>
      <c r="C9" s="18" t="s">
        <v>53</v>
      </c>
      <c r="D9" s="19">
        <f>4.4+D10+D11+D12+D13</f>
        <v>6.2908394065455155</v>
      </c>
      <c r="E9" s="20">
        <f>D9*E1*B3</f>
        <v>362023.96799999999</v>
      </c>
    </row>
    <row r="10" spans="1:7">
      <c r="A10" s="21" t="s">
        <v>6</v>
      </c>
      <c r="B10" s="17"/>
      <c r="C10" s="18" t="s">
        <v>53</v>
      </c>
      <c r="D10" s="19">
        <f>E10/E1/B3</f>
        <v>9.974317002561349E-2</v>
      </c>
      <c r="E10" s="20">
        <v>5740</v>
      </c>
    </row>
    <row r="11" spans="1:7">
      <c r="A11" s="21" t="s">
        <v>7</v>
      </c>
      <c r="B11" s="17"/>
      <c r="C11" s="18" t="s">
        <v>53</v>
      </c>
      <c r="D11" s="19">
        <f>E11/3/B3</f>
        <v>0</v>
      </c>
      <c r="E11" s="20">
        <v>0</v>
      </c>
    </row>
    <row r="12" spans="1:7">
      <c r="A12" s="21" t="s">
        <v>8</v>
      </c>
      <c r="B12" s="17"/>
      <c r="C12" s="18" t="s">
        <v>53</v>
      </c>
      <c r="D12" s="19">
        <v>0.16</v>
      </c>
      <c r="E12" s="20">
        <f>D12*E1*B3</f>
        <v>9207.6479999999992</v>
      </c>
    </row>
    <row r="13" spans="1:7">
      <c r="A13" s="21" t="s">
        <v>9</v>
      </c>
      <c r="B13" s="17" t="s">
        <v>20</v>
      </c>
      <c r="C13" s="18" t="s">
        <v>53</v>
      </c>
      <c r="D13" s="19">
        <f>E13/B3/E1</f>
        <v>1.6310962365199018</v>
      </c>
      <c r="E13" s="20">
        <v>93866</v>
      </c>
    </row>
    <row r="14" spans="1:7" ht="47.25">
      <c r="A14" s="16" t="s">
        <v>10</v>
      </c>
      <c r="B14" s="17" t="s">
        <v>20</v>
      </c>
      <c r="C14" s="18" t="s">
        <v>53</v>
      </c>
      <c r="D14" s="19">
        <f>E14/E1/B3</f>
        <v>4.2184062640100928</v>
      </c>
      <c r="E14" s="20">
        <f>8092*2.5*E1</f>
        <v>242760</v>
      </c>
    </row>
    <row r="15" spans="1:7">
      <c r="A15" s="16" t="s">
        <v>11</v>
      </c>
      <c r="B15" s="17" t="s">
        <v>20</v>
      </c>
      <c r="C15" s="18" t="s">
        <v>53</v>
      </c>
      <c r="D15" s="19">
        <f>E15/E1/B3</f>
        <v>1.200393412085258</v>
      </c>
      <c r="E15" s="20">
        <v>69080</v>
      </c>
    </row>
    <row r="16" spans="1:7" ht="18" customHeight="1">
      <c r="A16" s="16" t="s">
        <v>12</v>
      </c>
      <c r="B16" s="17" t="s">
        <v>20</v>
      </c>
      <c r="C16" s="18" t="s">
        <v>53</v>
      </c>
      <c r="D16" s="19">
        <v>0.43</v>
      </c>
      <c r="E16" s="20">
        <f>D16*E1*B3</f>
        <v>24745.554</v>
      </c>
    </row>
    <row r="17" spans="1:7" ht="47.25">
      <c r="A17" s="16" t="s">
        <v>13</v>
      </c>
      <c r="B17" s="17" t="s">
        <v>20</v>
      </c>
      <c r="C17" s="18" t="s">
        <v>53</v>
      </c>
      <c r="D17" s="19">
        <v>0.44</v>
      </c>
      <c r="E17" s="20">
        <f>D17*E1*B3</f>
        <v>25321.031999999999</v>
      </c>
    </row>
    <row r="18" spans="1:7" ht="16.5" thickBot="1">
      <c r="A18" s="22" t="s">
        <v>42</v>
      </c>
      <c r="B18" s="23" t="s">
        <v>43</v>
      </c>
      <c r="C18" s="18" t="s">
        <v>53</v>
      </c>
      <c r="D18" s="36">
        <f>E18/E1/B3</f>
        <v>2.4205964433045225E-2</v>
      </c>
      <c r="E18" s="24">
        <v>1393</v>
      </c>
    </row>
    <row r="19" spans="1:7" s="1" customFormat="1">
      <c r="A19" s="25" t="s">
        <v>31</v>
      </c>
      <c r="B19" s="26"/>
      <c r="C19" s="27"/>
      <c r="D19" s="28">
        <f>E19/E1/B3</f>
        <v>4.3137192038618339</v>
      </c>
      <c r="E19" s="67">
        <f>E21+E22+E23+E24+E25+E26+E27+E28+E29+E30+E31+E32+E33+E34</f>
        <v>248245.05000000002</v>
      </c>
      <c r="F19" s="58"/>
      <c r="G19" s="58"/>
    </row>
    <row r="20" spans="1:7" s="1" customFormat="1">
      <c r="A20" s="29"/>
      <c r="B20" s="17"/>
      <c r="C20" s="30"/>
      <c r="D20" s="31" t="s">
        <v>23</v>
      </c>
      <c r="E20" s="32" t="s">
        <v>24</v>
      </c>
      <c r="F20" s="58"/>
      <c r="G20" s="58"/>
    </row>
    <row r="21" spans="1:7" s="3" customFormat="1">
      <c r="A21" s="29" t="s">
        <v>28</v>
      </c>
      <c r="B21" s="17" t="s">
        <v>33</v>
      </c>
      <c r="C21" s="18" t="s">
        <v>53</v>
      </c>
      <c r="D21" s="20">
        <v>28000</v>
      </c>
      <c r="E21" s="33">
        <v>16145.49</v>
      </c>
      <c r="F21" s="4"/>
      <c r="G21" s="4"/>
    </row>
    <row r="22" spans="1:7" s="3" customFormat="1">
      <c r="A22" s="29" t="s">
        <v>29</v>
      </c>
      <c r="B22" s="17" t="s">
        <v>33</v>
      </c>
      <c r="C22" s="18" t="s">
        <v>53</v>
      </c>
      <c r="D22" s="20">
        <v>14000</v>
      </c>
      <c r="E22" s="33">
        <v>11178.03</v>
      </c>
      <c r="F22" s="4"/>
      <c r="G22" s="4"/>
    </row>
    <row r="23" spans="1:7" s="3" customFormat="1">
      <c r="A23" s="34" t="s">
        <v>44</v>
      </c>
      <c r="B23" s="23" t="s">
        <v>39</v>
      </c>
      <c r="C23" s="18" t="s">
        <v>53</v>
      </c>
      <c r="D23" s="24"/>
      <c r="E23" s="35">
        <v>103175.27</v>
      </c>
      <c r="F23" s="4"/>
      <c r="G23" s="4"/>
    </row>
    <row r="24" spans="1:7" s="3" customFormat="1">
      <c r="A24" s="34" t="s">
        <v>30</v>
      </c>
      <c r="B24" s="23" t="s">
        <v>33</v>
      </c>
      <c r="C24" s="18" t="s">
        <v>53</v>
      </c>
      <c r="D24" s="24">
        <v>15000</v>
      </c>
      <c r="E24" s="35">
        <v>13501</v>
      </c>
      <c r="F24" s="4"/>
      <c r="G24" s="4"/>
    </row>
    <row r="25" spans="1:7" s="3" customFormat="1">
      <c r="A25" s="34" t="s">
        <v>25</v>
      </c>
      <c r="B25" s="23"/>
      <c r="C25" s="18" t="s">
        <v>53</v>
      </c>
      <c r="D25" s="24">
        <v>8000</v>
      </c>
      <c r="E25" s="35"/>
      <c r="F25" s="4"/>
      <c r="G25" s="4"/>
    </row>
    <row r="26" spans="1:7" s="3" customFormat="1">
      <c r="A26" s="34" t="s">
        <v>40</v>
      </c>
      <c r="B26" s="23" t="s">
        <v>39</v>
      </c>
      <c r="C26" s="18" t="s">
        <v>53</v>
      </c>
      <c r="D26" s="24"/>
      <c r="E26" s="35">
        <v>45142.28</v>
      </c>
      <c r="F26" s="4"/>
      <c r="G26" s="4"/>
    </row>
    <row r="27" spans="1:7" s="3" customFormat="1">
      <c r="A27" s="29" t="s">
        <v>26</v>
      </c>
      <c r="B27" s="23" t="s">
        <v>33</v>
      </c>
      <c r="C27" s="18" t="s">
        <v>53</v>
      </c>
      <c r="D27" s="24">
        <v>2700</v>
      </c>
      <c r="E27" s="35">
        <v>2112.86</v>
      </c>
      <c r="F27" s="4"/>
      <c r="G27" s="4"/>
    </row>
    <row r="28" spans="1:7" s="3" customFormat="1">
      <c r="A28" s="34" t="s">
        <v>27</v>
      </c>
      <c r="B28" s="23" t="s">
        <v>33</v>
      </c>
      <c r="C28" s="18" t="s">
        <v>53</v>
      </c>
      <c r="D28" s="24">
        <v>1720</v>
      </c>
      <c r="E28" s="35">
        <v>1421.03</v>
      </c>
      <c r="F28" s="4"/>
      <c r="G28" s="4"/>
    </row>
    <row r="29" spans="1:7" s="3" customFormat="1">
      <c r="A29" s="29" t="s">
        <v>45</v>
      </c>
      <c r="B29" s="17" t="s">
        <v>32</v>
      </c>
      <c r="C29" s="18" t="s">
        <v>53</v>
      </c>
      <c r="D29" s="20"/>
      <c r="E29" s="33">
        <v>1272.42</v>
      </c>
      <c r="F29" s="4"/>
      <c r="G29" s="4"/>
    </row>
    <row r="30" spans="1:7" s="3" customFormat="1">
      <c r="A30" s="34" t="s">
        <v>34</v>
      </c>
      <c r="B30" s="23" t="s">
        <v>33</v>
      </c>
      <c r="C30" s="18" t="s">
        <v>53</v>
      </c>
      <c r="D30" s="24"/>
      <c r="E30" s="35">
        <v>1443.73</v>
      </c>
      <c r="F30" s="4"/>
      <c r="G30" s="4"/>
    </row>
    <row r="31" spans="1:7" s="3" customFormat="1">
      <c r="A31" s="34" t="s">
        <v>35</v>
      </c>
      <c r="B31" s="23" t="s">
        <v>33</v>
      </c>
      <c r="C31" s="18" t="s">
        <v>53</v>
      </c>
      <c r="D31" s="36"/>
      <c r="E31" s="35">
        <v>2181.0300000000002</v>
      </c>
      <c r="F31" s="4"/>
      <c r="G31" s="4"/>
    </row>
    <row r="32" spans="1:7" s="3" customFormat="1">
      <c r="A32" s="29" t="s">
        <v>46</v>
      </c>
      <c r="B32" s="17" t="s">
        <v>41</v>
      </c>
      <c r="C32" s="18" t="s">
        <v>53</v>
      </c>
      <c r="D32" s="19"/>
      <c r="E32" s="33">
        <f>1332.11+1695.57+5271.67</f>
        <v>8299.35</v>
      </c>
      <c r="F32" s="4"/>
      <c r="G32" s="4"/>
    </row>
    <row r="33" spans="1:10" s="3" customFormat="1">
      <c r="A33" s="34" t="s">
        <v>36</v>
      </c>
      <c r="B33" s="23" t="s">
        <v>37</v>
      </c>
      <c r="C33" s="18" t="s">
        <v>53</v>
      </c>
      <c r="D33" s="36"/>
      <c r="E33" s="35">
        <v>532.55999999999995</v>
      </c>
      <c r="F33" s="4"/>
      <c r="G33" s="4"/>
    </row>
    <row r="34" spans="1:10" s="3" customFormat="1" ht="16.5" thickBot="1">
      <c r="A34" s="34" t="s">
        <v>55</v>
      </c>
      <c r="B34" s="23" t="s">
        <v>54</v>
      </c>
      <c r="C34" s="18" t="s">
        <v>53</v>
      </c>
      <c r="D34" s="36"/>
      <c r="E34" s="35">
        <f>21860+360+19620</f>
        <v>41840</v>
      </c>
      <c r="F34" s="4"/>
      <c r="G34" s="4"/>
    </row>
    <row r="35" spans="1:10" ht="16.5" thickBot="1">
      <c r="A35" s="37" t="s">
        <v>14</v>
      </c>
      <c r="B35" s="38"/>
      <c r="C35" s="39"/>
      <c r="D35" s="40">
        <f>D8+D9+D14+D15+D16+D17+D18+D19</f>
        <v>17.787564250935745</v>
      </c>
      <c r="E35" s="41">
        <f>E8+E9+E14+E15+E16+E17+E18+E19</f>
        <v>1023635.1900000001</v>
      </c>
      <c r="F35" s="4"/>
      <c r="G35" s="59"/>
    </row>
    <row r="36" spans="1:10" s="1" customFormat="1" ht="16.5" customHeight="1">
      <c r="A36" s="43" t="s">
        <v>18</v>
      </c>
      <c r="B36" s="44"/>
      <c r="C36" s="54" t="s">
        <v>53</v>
      </c>
      <c r="D36" s="45"/>
      <c r="E36" s="68">
        <v>9451</v>
      </c>
      <c r="F36" s="42"/>
      <c r="G36" s="58"/>
    </row>
    <row r="37" spans="1:10" s="1" customFormat="1">
      <c r="A37" s="46" t="s">
        <v>21</v>
      </c>
      <c r="B37" s="47"/>
      <c r="C37" s="18" t="s">
        <v>53</v>
      </c>
      <c r="D37" s="48"/>
      <c r="E37" s="55">
        <v>20081</v>
      </c>
      <c r="F37" s="42"/>
      <c r="G37" s="58"/>
    </row>
    <row r="38" spans="1:10" s="1" customFormat="1">
      <c r="A38" s="46" t="s">
        <v>15</v>
      </c>
      <c r="B38" s="47"/>
      <c r="C38" s="18" t="s">
        <v>53</v>
      </c>
      <c r="D38" s="48"/>
      <c r="E38" s="55">
        <f>B5*B6/100</f>
        <v>973708.77600000007</v>
      </c>
      <c r="F38" s="42"/>
      <c r="G38" s="58"/>
    </row>
    <row r="39" spans="1:10" s="3" customFormat="1" ht="32.25" thickBot="1">
      <c r="A39" s="49" t="s">
        <v>38</v>
      </c>
      <c r="B39" s="50"/>
      <c r="C39" s="56" t="s">
        <v>53</v>
      </c>
      <c r="D39" s="51"/>
      <c r="E39" s="57">
        <f>E36+E37+E38-E35</f>
        <v>-20394.41399999999</v>
      </c>
      <c r="F39" s="52"/>
      <c r="G39" s="4"/>
    </row>
    <row r="40" spans="1:10" s="80" customFormat="1">
      <c r="A40" s="86" t="s">
        <v>67</v>
      </c>
      <c r="B40" s="87"/>
      <c r="C40" s="87"/>
      <c r="D40" s="88"/>
      <c r="E40" s="76">
        <v>790</v>
      </c>
      <c r="F40" s="77"/>
      <c r="G40" s="78"/>
      <c r="H40" s="79"/>
      <c r="I40" s="79"/>
      <c r="J40" s="79"/>
    </row>
    <row r="41" spans="1:10" ht="16.5" thickBot="1">
      <c r="A41" s="69" t="s">
        <v>56</v>
      </c>
      <c r="B41" s="69"/>
      <c r="C41" s="69"/>
      <c r="D41" s="69"/>
      <c r="E41" s="60"/>
      <c r="F41" s="60"/>
    </row>
    <row r="42" spans="1:10">
      <c r="A42" s="70" t="s">
        <v>57</v>
      </c>
      <c r="B42" s="81" t="s">
        <v>58</v>
      </c>
      <c r="C42" s="81" t="s">
        <v>59</v>
      </c>
      <c r="D42" s="83"/>
      <c r="E42" s="84" t="s">
        <v>60</v>
      </c>
      <c r="F42" s="5"/>
    </row>
    <row r="43" spans="1:10" ht="47.25">
      <c r="A43" s="71"/>
      <c r="B43" s="82"/>
      <c r="C43" s="61" t="s">
        <v>61</v>
      </c>
      <c r="D43" s="61" t="s">
        <v>62</v>
      </c>
      <c r="E43" s="85"/>
      <c r="F43" s="5"/>
    </row>
    <row r="44" spans="1:10">
      <c r="A44" s="72" t="s">
        <v>63</v>
      </c>
      <c r="B44" s="62">
        <f>1233660+394460+102908</f>
        <v>1731028</v>
      </c>
      <c r="C44" s="62">
        <f>1253025+478032</f>
        <v>1731057</v>
      </c>
      <c r="D44" s="62"/>
      <c r="E44" s="63">
        <f>C44*B6/100</f>
        <v>1731057</v>
      </c>
      <c r="F44" s="6"/>
    </row>
    <row r="45" spans="1:10">
      <c r="A45" s="72" t="s">
        <v>64</v>
      </c>
      <c r="B45" s="62">
        <f>83028+149499</f>
        <v>232527</v>
      </c>
      <c r="C45" s="62">
        <f>83008+148958</f>
        <v>231966</v>
      </c>
      <c r="D45" s="62"/>
      <c r="E45" s="63">
        <f>C45*B6/100</f>
        <v>231966</v>
      </c>
      <c r="F45" s="6"/>
    </row>
    <row r="46" spans="1:10" ht="16.5" thickBot="1">
      <c r="A46" s="73" t="s">
        <v>65</v>
      </c>
      <c r="B46" s="64">
        <v>173702</v>
      </c>
      <c r="C46" s="64">
        <f>154472+18161</f>
        <v>172633</v>
      </c>
      <c r="D46" s="64">
        <f>996+65</f>
        <v>1061</v>
      </c>
      <c r="E46" s="63">
        <f>C46*B6/100</f>
        <v>172633</v>
      </c>
      <c r="F46" s="6"/>
    </row>
    <row r="47" spans="1:10" ht="16.5" thickBot="1">
      <c r="A47" s="74" t="s">
        <v>66</v>
      </c>
      <c r="B47" s="65">
        <f>SUM(B44:B46)</f>
        <v>2137257</v>
      </c>
      <c r="C47" s="75">
        <f>SUM(C44:C46)</f>
        <v>2135656</v>
      </c>
      <c r="D47" s="75">
        <f>SUM(D44:D46)</f>
        <v>1061</v>
      </c>
      <c r="E47" s="66">
        <f>SUM(E44:E46)</f>
        <v>2135656</v>
      </c>
      <c r="F47" s="6"/>
    </row>
    <row r="48" spans="1:10">
      <c r="A48" s="53" t="s">
        <v>16</v>
      </c>
      <c r="B48" s="13"/>
      <c r="C48" s="13"/>
      <c r="E48" s="14"/>
    </row>
  </sheetData>
  <mergeCells count="4">
    <mergeCell ref="B42:B43"/>
    <mergeCell ref="C42:D42"/>
    <mergeCell ref="E42:E43"/>
    <mergeCell ref="A40:D40"/>
  </mergeCells>
  <pageMargins left="0.31496062992125984" right="0.31496062992125984" top="0.35433070866141736" bottom="0.35433070866141736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2017-02-15T11:40:14Z</cp:lastPrinted>
  <dcterms:created xsi:type="dcterms:W3CDTF">2016-04-22T06:39:22Z</dcterms:created>
  <dcterms:modified xsi:type="dcterms:W3CDTF">2017-03-20T04:40:26Z</dcterms:modified>
</cp:coreProperties>
</file>