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5" windowWidth="17400" windowHeight="101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23" i="2"/>
  <c r="D23" s="1"/>
  <c r="D22"/>
  <c r="D21"/>
  <c r="D20"/>
  <c r="E19"/>
  <c r="E18"/>
  <c r="D17"/>
  <c r="E16"/>
  <c r="D16" s="1"/>
  <c r="D15"/>
  <c r="E14"/>
  <c r="D13"/>
  <c r="D11" s="1"/>
  <c r="D12"/>
  <c r="E10"/>
  <c r="E14" i="1"/>
  <c r="F38"/>
  <c r="D9"/>
  <c r="D20"/>
  <c r="D46"/>
  <c r="D47" s="1"/>
  <c r="C46"/>
  <c r="E46" s="1"/>
  <c r="C44"/>
  <c r="E44" s="1"/>
  <c r="B44"/>
  <c r="C45"/>
  <c r="B45"/>
  <c r="C47"/>
  <c r="D37" i="2" l="1"/>
  <c r="E11"/>
  <c r="E37"/>
  <c r="F45" i="1"/>
  <c r="E45"/>
  <c r="E47" s="1"/>
  <c r="F46"/>
  <c r="B47"/>
  <c r="F44"/>
  <c r="D11"/>
  <c r="B7" i="2"/>
  <c r="D18" i="1"/>
  <c r="E12"/>
  <c r="D10"/>
  <c r="E17"/>
  <c r="E16"/>
  <c r="D15"/>
  <c r="E8"/>
  <c r="D14"/>
  <c r="B5"/>
  <c r="E21"/>
  <c r="D21" s="1"/>
  <c r="D19"/>
  <c r="F47" l="1"/>
  <c r="D13"/>
  <c r="D35" s="1"/>
  <c r="E38"/>
  <c r="E9" l="1"/>
  <c r="E35" l="1"/>
  <c r="E39" s="1"/>
</calcChain>
</file>

<file path=xl/sharedStrings.xml><?xml version="1.0" encoding="utf-8"?>
<sst xmlns="http://schemas.openxmlformats.org/spreadsheetml/2006/main" count="200" uniqueCount="82">
  <si>
    <t>Площадь дома на 01/01/2016 г, м2</t>
  </si>
  <si>
    <t>Тариф на 1 кв.м., руб</t>
  </si>
  <si>
    <t>% оплаты собственниками</t>
  </si>
  <si>
    <t>Наименование работ по содержанию общего имущества</t>
  </si>
  <si>
    <t>1.Работы по надлежащему содержанию несущих и ненесущих конструкций</t>
  </si>
  <si>
    <t>2.Работы,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доме, в т.ч.</t>
  </si>
  <si>
    <t xml:space="preserve">*содержание систем вентиляции и дымоудаления </t>
  </si>
  <si>
    <t>*содержание систем внутридомового газового оборудования</t>
  </si>
  <si>
    <t xml:space="preserve">*обслуживание домовых приборов учета </t>
  </si>
  <si>
    <t>*работы по надлежащему содержанию и ремонту лифтов</t>
  </si>
  <si>
    <t xml:space="preserve">3.Работы по содержанию помещений, входящих в состав общего имущества в многоквартирном доме, по содержанию земельного участка и по содержанию придомовой территории. </t>
  </si>
  <si>
    <t>4.Работы по обеспечению вывоза твердых бытовых отходов</t>
  </si>
  <si>
    <t xml:space="preserve">5.Работы по обеспечению вывоза ТКО силами ООО УК "Атал".    
</t>
  </si>
  <si>
    <t xml:space="preserve">6.Обеспечение устранения аварий в соответствии с установленными предельными сроками на внутридомовых инженерных системах в многоквартирном доме. </t>
  </si>
  <si>
    <t>итого расходы</t>
  </si>
  <si>
    <t>Оплачено собственниками</t>
  </si>
  <si>
    <t>Администрация ООО УК "Атал"</t>
  </si>
  <si>
    <t>Отчет о выполнении договора управления по содержанию общего имущества дома.</t>
  </si>
  <si>
    <t>Остаток средств на 01/01/2016 г (+ есть средства, -задолженность)</t>
  </si>
  <si>
    <t>Период</t>
  </si>
  <si>
    <t>ежедневно</t>
  </si>
  <si>
    <t>Поступило прочих доходов от размещения оборудования</t>
  </si>
  <si>
    <t>Чебоксары, ул. Университетская, д.14</t>
  </si>
  <si>
    <t>установка испарителей, 1 шт</t>
  </si>
  <si>
    <t>план</t>
  </si>
  <si>
    <t>факт</t>
  </si>
  <si>
    <t>ремонт теплоузлов</t>
  </si>
  <si>
    <t>косметич. Ремонт под.4</t>
  </si>
  <si>
    <t>установка сетки над вентшахтой</t>
  </si>
  <si>
    <t>косметич.ремонт входов в подъезды</t>
  </si>
  <si>
    <t>установка почтовых ящиков</t>
  </si>
  <si>
    <t>окраска газопров.труб</t>
  </si>
  <si>
    <t>март</t>
  </si>
  <si>
    <t>май</t>
  </si>
  <si>
    <t>установка информстендов в подъезде</t>
  </si>
  <si>
    <t>8. окраска МАФ</t>
  </si>
  <si>
    <t>июнь</t>
  </si>
  <si>
    <t>окраска каркаса контейнерной площадки</t>
  </si>
  <si>
    <t>установка скамеек</t>
  </si>
  <si>
    <t>Остаток средств на конец периода (+ есть средства, -задолженность)</t>
  </si>
  <si>
    <t>ремонт мягкой кровли, кв,37,38,39,40</t>
  </si>
  <si>
    <t>август</t>
  </si>
  <si>
    <t>ремонт и восстановление МПШ, кв.38</t>
  </si>
  <si>
    <t>7.техинвентаризация</t>
  </si>
  <si>
    <t>сентябрь</t>
  </si>
  <si>
    <t>без мусора?</t>
  </si>
  <si>
    <t>единица измерения работы и услуги</t>
  </si>
  <si>
    <t>Цена выполненной работы и услуги в руб.</t>
  </si>
  <si>
    <t>Стоимость выполн.работы /услуги на 1 кв.м.</t>
  </si>
  <si>
    <t>Начислено за данный период по статье "содержание помещения",руб</t>
  </si>
  <si>
    <t>2016 г</t>
  </si>
  <si>
    <t>Кол-во месяцев</t>
  </si>
  <si>
    <t>руб</t>
  </si>
  <si>
    <t>Акт приемки оказанных услуг и выполненных работ по содержанию общего имущества многоквартирного дома за 2016 г по адресу:</t>
  </si>
  <si>
    <t>мес</t>
  </si>
  <si>
    <t>г.Чебоксары</t>
  </si>
  <si>
    <t>31.12.2016 г</t>
  </si>
  <si>
    <t>Площадь дома, м2</t>
  </si>
  <si>
    <t>Начислено за данный период по статье "содержание помещения"</t>
  </si>
  <si>
    <t>Собственники помещений в многоквартирном доме, именуемые в дальнейшем "Заказчик", в лице_________________________________________________________________, являющегося собственником квартиры №_____, находящейся в данном многоквартирном  доме,  действующего на основании решения общего собрания собственников помещений №______ от _____________ г. с одной стороны и ООО Управляющая компания "Атал", именуемая в дальнейшем "Исполнитель", в лице директора Александрова Олега Ивановича, действующего на основании Устава, с другой стороны, совместно именуемые "Стороны",  составили настоящий Акт о нижеследующем:
     1. Исполнителем предъявлены к приемке  следующие  оказанные  на основании договора управления многоквартирным домом (далее - "Договор") услуги и выполненные  работы  по  содержанию  общего имущества в  многоквартирном  доме:</t>
  </si>
  <si>
    <t>Наименование работ и услуг по содержанию общего имущества</t>
  </si>
  <si>
    <t>Периодичность</t>
  </si>
  <si>
    <t>Стоимость выполненной работы и услуги на 1 кв.м.</t>
  </si>
  <si>
    <t xml:space="preserve"> Подписи Сторон:</t>
  </si>
  <si>
    <t xml:space="preserve"> Исполнитель -  директор ООО УК "Атал"  __________________ Александров О.И.                                                                                                                                                
 </t>
  </si>
  <si>
    <t>Заказчик -      ___________________________/______________________________</t>
  </si>
  <si>
    <t>Отчет по предоставлению коммунальных услуг по жилым помещениям за 2016 г</t>
  </si>
  <si>
    <t>Ресурсоснабжающая организация (РСО)</t>
  </si>
  <si>
    <t>Предоставлено РСО коммунальных услуг</t>
  </si>
  <si>
    <t>Всего начислено Атал</t>
  </si>
  <si>
    <t>Всего оплачено собственниками коммун.услуг</t>
  </si>
  <si>
    <t>жилым помещениям</t>
  </si>
  <si>
    <t>прочие потребит и производ.нужды</t>
  </si>
  <si>
    <t>ООО "Коммун. технол(теплоэнергия и ГВС),руб</t>
  </si>
  <si>
    <t>ОАО "Водоканал" (ХВС и водоотведение), руб</t>
  </si>
  <si>
    <t>Энергосбытовая компания (электроэнергия), квт</t>
  </si>
  <si>
    <t>ИТОГО</t>
  </si>
  <si>
    <t>9.электроизмеритильные работы</t>
  </si>
  <si>
    <t>10.Работы по ремонту общедомового имущества всего, в т.ч.</t>
  </si>
  <si>
    <t>Получено средств от применения повышающего коэффициента к квартирам без ИПУ</t>
  </si>
  <si>
    <t xml:space="preserve"> 2. Всего за 2016 г. выполнено работ и оказано услуг на общую сумму 796089,00 рублей.
3. Работы и услуги выполнены (оказаны)  полностью,  в  установленные сроки, с надлежащим качеством.
4. Претензий по выполнению условий Договора Стороны друг к другу  не имеют.
Настоящий  Акт  составлен  в  2-х  экземплярах,  имеющих  одинаковую юридическую силу, по одному для каждой из Сторон.</t>
  </si>
  <si>
    <t>ремонт входных площадок</t>
  </si>
</sst>
</file>

<file path=xl/styles.xml><?xml version="1.0" encoding="utf-8"?>
<styleSheet xmlns="http://schemas.openxmlformats.org/spreadsheetml/2006/main">
  <numFmts count="1">
    <numFmt numFmtId="43" formatCode="_-* #,##0.00_р_._-;\-* #,##0.00_р_._-;_-* &quot;-&quot;??_р_._-;_-@_-"/>
  </numFmts>
  <fonts count="10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i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5">
    <xf numFmtId="0" fontId="0" fillId="0" borderId="0" xfId="0"/>
    <xf numFmtId="0" fontId="0" fillId="0" borderId="0" xfId="0"/>
    <xf numFmtId="0" fontId="2" fillId="0" borderId="0" xfId="0" applyFont="1" applyAlignment="1">
      <alignment horizontal="center" vertical="top"/>
    </xf>
    <xf numFmtId="0" fontId="2" fillId="0" borderId="0" xfId="0" applyFont="1"/>
    <xf numFmtId="0" fontId="3" fillId="0" borderId="0" xfId="0" applyFont="1" applyFill="1" applyAlignment="1">
      <alignment horizontal="center" wrapText="1"/>
    </xf>
    <xf numFmtId="0" fontId="3" fillId="0" borderId="0" xfId="0" applyFont="1" applyFill="1" applyAlignment="1"/>
    <xf numFmtId="0" fontId="4" fillId="0" borderId="0" xfId="0" applyFont="1" applyFill="1" applyAlignment="1"/>
    <xf numFmtId="0" fontId="3" fillId="0" borderId="0" xfId="0" applyFont="1" applyFill="1" applyAlignment="1">
      <alignment wrapText="1"/>
    </xf>
    <xf numFmtId="0" fontId="4" fillId="0" borderId="0" xfId="0" applyFont="1" applyFill="1"/>
    <xf numFmtId="0" fontId="4" fillId="0" borderId="0" xfId="0" applyFont="1" applyFill="1" applyAlignment="1">
      <alignment vertical="top"/>
    </xf>
    <xf numFmtId="0" fontId="4" fillId="0" borderId="0" xfId="0" applyFont="1" applyFill="1" applyAlignment="1">
      <alignment wrapText="1"/>
    </xf>
    <xf numFmtId="1" fontId="4" fillId="0" borderId="0" xfId="0" applyNumberFormat="1" applyFont="1" applyFill="1"/>
    <xf numFmtId="0" fontId="3" fillId="0" borderId="6" xfId="0" applyFont="1" applyFill="1" applyBorder="1" applyAlignment="1">
      <alignment horizontal="center" vertical="top" wrapText="1"/>
    </xf>
    <xf numFmtId="0" fontId="3" fillId="0" borderId="8" xfId="0" applyFont="1" applyFill="1" applyBorder="1" applyAlignment="1">
      <alignment horizontal="center" vertical="top" wrapText="1"/>
    </xf>
    <xf numFmtId="0" fontId="3" fillId="0" borderId="16" xfId="0" applyFont="1" applyFill="1" applyBorder="1" applyAlignment="1">
      <alignment horizontal="center" vertical="top" wrapText="1"/>
    </xf>
    <xf numFmtId="0" fontId="3" fillId="0" borderId="7" xfId="0" applyFont="1" applyFill="1" applyBorder="1" applyAlignment="1">
      <alignment horizontal="center" vertical="top" wrapText="1"/>
    </xf>
    <xf numFmtId="0" fontId="4" fillId="0" borderId="0" xfId="0" applyFont="1"/>
    <xf numFmtId="0" fontId="3" fillId="0" borderId="0" xfId="0" applyFont="1"/>
    <xf numFmtId="0" fontId="3" fillId="0" borderId="0" xfId="0" applyFont="1" applyFill="1"/>
    <xf numFmtId="0" fontId="5" fillId="0" borderId="0" xfId="0" applyFont="1"/>
    <xf numFmtId="0" fontId="3" fillId="0" borderId="0" xfId="0" applyFont="1" applyFill="1" applyAlignment="1">
      <alignment horizontal="left" wrapText="1"/>
    </xf>
    <xf numFmtId="0" fontId="4" fillId="0" borderId="0" xfId="0" applyFont="1" applyFill="1" applyAlignment="1">
      <alignment horizontal="center" wrapText="1"/>
    </xf>
    <xf numFmtId="0" fontId="4" fillId="0" borderId="0" xfId="0" applyFont="1" applyFill="1" applyAlignment="1">
      <alignment vertical="top" wrapText="1"/>
    </xf>
    <xf numFmtId="1" fontId="4" fillId="0" borderId="0" xfId="0" applyNumberFormat="1" applyFont="1" applyFill="1" applyAlignment="1">
      <alignment wrapText="1"/>
    </xf>
    <xf numFmtId="0" fontId="3" fillId="0" borderId="0" xfId="0" applyFont="1" applyFill="1" applyAlignment="1">
      <alignment horizontal="center" vertical="top" wrapText="1"/>
    </xf>
    <xf numFmtId="0" fontId="6" fillId="0" borderId="0" xfId="0" applyFont="1" applyAlignment="1">
      <alignment horizontal="center" vertical="top"/>
    </xf>
    <xf numFmtId="0" fontId="4" fillId="0" borderId="2" xfId="0" applyFont="1" applyFill="1" applyBorder="1" applyAlignment="1">
      <alignment vertical="top" wrapText="1"/>
    </xf>
    <xf numFmtId="0" fontId="4" fillId="0" borderId="3" xfId="0" applyFont="1" applyFill="1" applyBorder="1" applyAlignment="1">
      <alignment vertical="top" wrapText="1"/>
    </xf>
    <xf numFmtId="0" fontId="4" fillId="0" borderId="17" xfId="0" applyFont="1" applyFill="1" applyBorder="1" applyAlignment="1">
      <alignment horizontal="center" vertical="top" wrapText="1"/>
    </xf>
    <xf numFmtId="2" fontId="4" fillId="0" borderId="1" xfId="0" applyNumberFormat="1" applyFont="1" applyFill="1" applyBorder="1" applyAlignment="1">
      <alignment vertical="top" wrapText="1"/>
    </xf>
    <xf numFmtId="1" fontId="4" fillId="0" borderId="1" xfId="0" applyNumberFormat="1" applyFont="1" applyFill="1" applyBorder="1" applyAlignment="1">
      <alignment vertical="top" wrapText="1"/>
    </xf>
    <xf numFmtId="0" fontId="7" fillId="0" borderId="2" xfId="0" applyFont="1" applyFill="1" applyBorder="1" applyAlignment="1">
      <alignment vertical="top" wrapText="1"/>
    </xf>
    <xf numFmtId="0" fontId="4" fillId="0" borderId="1" xfId="0" applyFont="1" applyFill="1" applyBorder="1" applyAlignment="1">
      <alignment vertical="top" wrapText="1"/>
    </xf>
    <xf numFmtId="0" fontId="4" fillId="0" borderId="14" xfId="0" applyFont="1" applyFill="1" applyBorder="1" applyAlignment="1">
      <alignment vertical="top" wrapText="1"/>
    </xf>
    <xf numFmtId="0" fontId="4" fillId="0" borderId="15" xfId="0" applyFont="1" applyFill="1" applyBorder="1" applyAlignment="1">
      <alignment vertical="top" wrapText="1"/>
    </xf>
    <xf numFmtId="0" fontId="5" fillId="0" borderId="0" xfId="0" applyFont="1" applyFill="1"/>
    <xf numFmtId="0" fontId="8" fillId="0" borderId="6" xfId="0" applyFont="1" applyFill="1" applyBorder="1" applyAlignment="1">
      <alignment vertical="top" wrapText="1"/>
    </xf>
    <xf numFmtId="0" fontId="4" fillId="0" borderId="8" xfId="0" applyFont="1" applyFill="1" applyBorder="1" applyAlignment="1">
      <alignment vertical="top" wrapText="1"/>
    </xf>
    <xf numFmtId="0" fontId="4" fillId="0" borderId="16" xfId="0" applyFont="1" applyFill="1" applyBorder="1" applyAlignment="1">
      <alignment vertical="top" wrapText="1"/>
    </xf>
    <xf numFmtId="2" fontId="3" fillId="0" borderId="7" xfId="0" applyNumberFormat="1" applyFont="1" applyFill="1" applyBorder="1" applyAlignment="1">
      <alignment vertical="top" wrapText="1"/>
    </xf>
    <xf numFmtId="0" fontId="3" fillId="0" borderId="2" xfId="0" applyFont="1" applyFill="1" applyBorder="1" applyAlignment="1">
      <alignment vertical="top" wrapText="1"/>
    </xf>
    <xf numFmtId="0" fontId="4" fillId="0" borderId="17" xfId="0" applyFont="1" applyFill="1" applyBorder="1" applyAlignment="1">
      <alignment vertical="top" wrapText="1"/>
    </xf>
    <xf numFmtId="2" fontId="3" fillId="0" borderId="1" xfId="0" applyNumberFormat="1" applyFont="1" applyFill="1" applyBorder="1" applyAlignment="1">
      <alignment horizontal="center" vertical="top" wrapText="1"/>
    </xf>
    <xf numFmtId="0" fontId="3" fillId="0" borderId="11" xfId="0" applyFont="1" applyFill="1" applyBorder="1" applyAlignment="1">
      <alignment vertical="top" wrapText="1"/>
    </xf>
    <xf numFmtId="0" fontId="4" fillId="0" borderId="13" xfId="0" applyFont="1" applyFill="1" applyBorder="1" applyAlignment="1">
      <alignment vertical="top" wrapText="1"/>
    </xf>
    <xf numFmtId="1" fontId="4" fillId="0" borderId="12" xfId="0" applyNumberFormat="1" applyFont="1" applyFill="1" applyBorder="1" applyAlignment="1">
      <alignment vertical="top" wrapText="1"/>
    </xf>
    <xf numFmtId="0" fontId="6" fillId="0" borderId="0" xfId="0" applyFont="1"/>
    <xf numFmtId="2" fontId="4" fillId="0" borderId="12" xfId="0" applyNumberFormat="1" applyFont="1" applyFill="1" applyBorder="1" applyAlignment="1">
      <alignment vertical="top" wrapText="1"/>
    </xf>
    <xf numFmtId="0" fontId="6" fillId="0" borderId="0" xfId="0" applyFont="1" applyFill="1"/>
    <xf numFmtId="0" fontId="3" fillId="0" borderId="9" xfId="0" applyFont="1" applyFill="1" applyBorder="1" applyAlignment="1">
      <alignment vertical="top" wrapText="1"/>
    </xf>
    <xf numFmtId="1" fontId="4" fillId="0" borderId="5" xfId="0" applyNumberFormat="1" applyFont="1" applyFill="1" applyBorder="1" applyAlignment="1">
      <alignment vertical="top" wrapText="1"/>
    </xf>
    <xf numFmtId="2" fontId="3" fillId="0" borderId="4" xfId="0" applyNumberFormat="1" applyFont="1" applyFill="1" applyBorder="1" applyAlignment="1">
      <alignment vertical="top" wrapText="1"/>
    </xf>
    <xf numFmtId="1" fontId="3" fillId="0" borderId="0" xfId="0" applyNumberFormat="1" applyFont="1" applyFill="1"/>
    <xf numFmtId="0" fontId="7" fillId="0" borderId="0" xfId="0" applyFont="1" applyFill="1" applyAlignment="1">
      <alignment wrapText="1"/>
    </xf>
    <xf numFmtId="0" fontId="7" fillId="0" borderId="6" xfId="0" applyFont="1" applyFill="1" applyBorder="1" applyAlignment="1">
      <alignment wrapText="1"/>
    </xf>
    <xf numFmtId="0" fontId="7" fillId="0" borderId="8" xfId="0" applyFont="1" applyFill="1" applyBorder="1" applyAlignment="1">
      <alignment vertical="top" wrapText="1"/>
    </xf>
    <xf numFmtId="2" fontId="7" fillId="0" borderId="7" xfId="0" applyNumberFormat="1" applyFont="1" applyFill="1" applyBorder="1" applyAlignment="1">
      <alignment vertical="top" wrapText="1"/>
    </xf>
    <xf numFmtId="0" fontId="7" fillId="0" borderId="2" xfId="0" applyFont="1" applyFill="1" applyBorder="1" applyAlignment="1">
      <alignment wrapText="1"/>
    </xf>
    <xf numFmtId="0" fontId="7" fillId="0" borderId="3" xfId="0" applyFont="1" applyFill="1" applyBorder="1" applyAlignment="1">
      <alignment vertical="top" wrapText="1"/>
    </xf>
    <xf numFmtId="2" fontId="7" fillId="0" borderId="1" xfId="0" applyNumberFormat="1" applyFont="1" applyFill="1" applyBorder="1" applyAlignment="1">
      <alignment vertical="top" wrapText="1"/>
    </xf>
    <xf numFmtId="0" fontId="9" fillId="0" borderId="9" xfId="0" applyFont="1" applyFill="1" applyBorder="1" applyAlignment="1">
      <alignment wrapText="1"/>
    </xf>
    <xf numFmtId="0" fontId="9" fillId="0" borderId="5" xfId="0" applyFont="1" applyFill="1" applyBorder="1" applyAlignment="1">
      <alignment vertical="top" wrapText="1"/>
    </xf>
    <xf numFmtId="2" fontId="9" fillId="0" borderId="4" xfId="0" applyNumberFormat="1" applyFont="1" applyFill="1" applyBorder="1" applyAlignment="1">
      <alignment vertical="top" wrapText="1"/>
    </xf>
    <xf numFmtId="0" fontId="9" fillId="0" borderId="0" xfId="0" applyFont="1" applyFill="1" applyAlignment="1">
      <alignment wrapText="1"/>
    </xf>
    <xf numFmtId="0" fontId="4" fillId="0" borderId="0" xfId="0" applyFont="1" applyFill="1" applyBorder="1" applyAlignment="1">
      <alignment vertical="top" wrapText="1"/>
    </xf>
    <xf numFmtId="0" fontId="4" fillId="0" borderId="0" xfId="0" applyFont="1" applyAlignment="1">
      <alignment horizontal="left"/>
    </xf>
    <xf numFmtId="0" fontId="4" fillId="0" borderId="16" xfId="0" applyFont="1" applyFill="1" applyBorder="1" applyAlignment="1">
      <alignment horizontal="center" vertical="top" wrapText="1"/>
    </xf>
    <xf numFmtId="1" fontId="7" fillId="0" borderId="3" xfId="1" applyNumberFormat="1" applyFont="1" applyFill="1" applyBorder="1" applyAlignment="1">
      <alignment vertical="top" wrapText="1"/>
    </xf>
    <xf numFmtId="0" fontId="4" fillId="0" borderId="18" xfId="0" applyFont="1" applyFill="1" applyBorder="1" applyAlignment="1">
      <alignment horizontal="center" vertical="top" wrapText="1"/>
    </xf>
    <xf numFmtId="1" fontId="9" fillId="0" borderId="5" xfId="1" applyNumberFormat="1" applyFont="1" applyFill="1" applyBorder="1" applyAlignment="1">
      <alignment vertical="top" wrapText="1"/>
    </xf>
    <xf numFmtId="2" fontId="4" fillId="0" borderId="10" xfId="0" applyNumberFormat="1" applyFont="1" applyFill="1" applyBorder="1" applyAlignment="1">
      <alignment vertical="top" wrapText="1"/>
    </xf>
    <xf numFmtId="1" fontId="3" fillId="0" borderId="3" xfId="0" applyNumberFormat="1" applyFont="1" applyFill="1" applyBorder="1" applyAlignment="1">
      <alignment horizontal="center" vertical="top" wrapText="1"/>
    </xf>
    <xf numFmtId="1" fontId="3" fillId="0" borderId="13" xfId="0" applyNumberFormat="1" applyFont="1" applyFill="1" applyBorder="1" applyAlignment="1">
      <alignment vertical="top" wrapText="1"/>
    </xf>
    <xf numFmtId="1" fontId="3" fillId="0" borderId="3" xfId="0" applyNumberFormat="1" applyFont="1" applyFill="1" applyBorder="1" applyAlignment="1">
      <alignment vertical="top" wrapText="1"/>
    </xf>
    <xf numFmtId="0" fontId="4" fillId="0" borderId="0" xfId="0" applyFont="1" applyFill="1" applyAlignment="1">
      <alignment wrapText="1"/>
    </xf>
    <xf numFmtId="1" fontId="4" fillId="0" borderId="10" xfId="0" applyNumberFormat="1" applyFont="1" applyFill="1" applyBorder="1" applyAlignment="1">
      <alignment vertical="top" wrapText="1"/>
    </xf>
    <xf numFmtId="1" fontId="3" fillId="0" borderId="8" xfId="0" applyNumberFormat="1" applyFont="1" applyFill="1" applyBorder="1" applyAlignment="1">
      <alignment vertical="top" wrapText="1"/>
    </xf>
    <xf numFmtId="1" fontId="7" fillId="0" borderId="8" xfId="1" applyNumberFormat="1" applyFont="1" applyFill="1" applyBorder="1" applyAlignment="1">
      <alignment vertical="top" wrapText="1"/>
    </xf>
    <xf numFmtId="0" fontId="3" fillId="0" borderId="0" xfId="0" applyNumberFormat="1" applyFont="1" applyFill="1" applyBorder="1" applyAlignment="1">
      <alignment vertical="top"/>
    </xf>
    <xf numFmtId="0" fontId="4" fillId="0" borderId="0" xfId="0" applyFont="1" applyFill="1" applyBorder="1" applyAlignment="1"/>
    <xf numFmtId="0" fontId="4" fillId="0" borderId="6" xfId="0" applyNumberFormat="1" applyFont="1" applyFill="1" applyBorder="1" applyAlignment="1">
      <alignment horizontal="center" vertical="top" wrapText="1"/>
    </xf>
    <xf numFmtId="0" fontId="5" fillId="0" borderId="2" xfId="0" applyFont="1" applyFill="1" applyBorder="1" applyAlignment="1">
      <alignment wrapText="1"/>
    </xf>
    <xf numFmtId="0" fontId="4" fillId="0" borderId="1" xfId="0" applyNumberFormat="1" applyFont="1" applyFill="1" applyBorder="1" applyAlignment="1">
      <alignment horizontal="center" vertical="top" wrapText="1"/>
    </xf>
    <xf numFmtId="0" fontId="4" fillId="0" borderId="2" xfId="0" applyNumberFormat="1" applyFont="1" applyFill="1" applyBorder="1" applyAlignment="1">
      <alignment vertical="top" wrapText="1"/>
    </xf>
    <xf numFmtId="1" fontId="4" fillId="0" borderId="1" xfId="1" applyNumberFormat="1" applyFont="1" applyFill="1" applyBorder="1" applyAlignment="1">
      <alignment vertical="top"/>
    </xf>
    <xf numFmtId="1" fontId="4" fillId="0" borderId="3" xfId="0" applyNumberFormat="1" applyFont="1" applyFill="1" applyBorder="1"/>
    <xf numFmtId="0" fontId="4" fillId="0" borderId="11" xfId="0" applyNumberFormat="1" applyFont="1" applyFill="1" applyBorder="1" applyAlignment="1">
      <alignment vertical="top" wrapText="1"/>
    </xf>
    <xf numFmtId="1" fontId="4" fillId="0" borderId="12" xfId="1" applyNumberFormat="1" applyFont="1" applyFill="1" applyBorder="1" applyAlignment="1">
      <alignment vertical="top"/>
    </xf>
    <xf numFmtId="0" fontId="3" fillId="0" borderId="19" xfId="0" applyFont="1" applyFill="1" applyBorder="1" applyAlignment="1">
      <alignment wrapText="1"/>
    </xf>
    <xf numFmtId="1" fontId="3" fillId="0" borderId="20" xfId="0" applyNumberFormat="1" applyFont="1" applyFill="1" applyBorder="1" applyAlignment="1">
      <alignment vertical="top"/>
    </xf>
    <xf numFmtId="1" fontId="3" fillId="0" borderId="20" xfId="0" applyNumberFormat="1" applyFont="1" applyFill="1" applyBorder="1"/>
    <xf numFmtId="1" fontId="3" fillId="0" borderId="21" xfId="0" applyNumberFormat="1" applyFont="1" applyFill="1" applyBorder="1"/>
    <xf numFmtId="0" fontId="4" fillId="0" borderId="0" xfId="0" applyFont="1" applyFill="1" applyAlignment="1">
      <alignment wrapText="1"/>
    </xf>
    <xf numFmtId="1" fontId="3" fillId="0" borderId="4" xfId="0" applyNumberFormat="1" applyFont="1" applyFill="1" applyBorder="1" applyAlignment="1">
      <alignment vertical="top" wrapText="1"/>
    </xf>
    <xf numFmtId="1" fontId="7" fillId="0" borderId="0" xfId="0" applyNumberFormat="1" applyFont="1" applyFill="1" applyAlignment="1">
      <alignment wrapText="1"/>
    </xf>
    <xf numFmtId="0" fontId="9" fillId="0" borderId="3" xfId="0" applyFont="1" applyFill="1" applyBorder="1" applyAlignment="1">
      <alignment vertical="top" wrapText="1"/>
    </xf>
    <xf numFmtId="0" fontId="7" fillId="0" borderId="0" xfId="0" applyFont="1" applyFill="1" applyBorder="1" applyAlignment="1">
      <alignment wrapText="1"/>
    </xf>
    <xf numFmtId="0" fontId="4" fillId="0" borderId="0" xfId="0" applyFont="1" applyFill="1" applyBorder="1" applyAlignment="1">
      <alignment wrapText="1"/>
    </xf>
    <xf numFmtId="0" fontId="4" fillId="0" borderId="0" xfId="0" applyFont="1" applyBorder="1"/>
    <xf numFmtId="0" fontId="0" fillId="0" borderId="0" xfId="0" applyBorder="1"/>
    <xf numFmtId="0" fontId="4" fillId="0" borderId="0" xfId="0" applyFont="1" applyFill="1" applyAlignment="1">
      <alignment wrapText="1"/>
    </xf>
    <xf numFmtId="1" fontId="3" fillId="0" borderId="0" xfId="0" applyNumberFormat="1" applyFont="1" applyFill="1" applyAlignment="1">
      <alignment wrapText="1"/>
    </xf>
    <xf numFmtId="0" fontId="4" fillId="0" borderId="7" xfId="0" applyNumberFormat="1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/>
    </xf>
    <xf numFmtId="0" fontId="4" fillId="0" borderId="7" xfId="0" applyFont="1" applyFill="1" applyBorder="1" applyAlignment="1">
      <alignment horizontal="center" vertical="top" wrapText="1"/>
    </xf>
    <xf numFmtId="0" fontId="4" fillId="0" borderId="8" xfId="0" applyNumberFormat="1" applyFont="1" applyFill="1" applyBorder="1" applyAlignment="1">
      <alignment horizontal="center" vertical="top" wrapText="1"/>
    </xf>
    <xf numFmtId="0" fontId="4" fillId="0" borderId="3" xfId="0" applyFont="1" applyFill="1" applyBorder="1" applyAlignment="1"/>
    <xf numFmtId="0" fontId="7" fillId="0" borderId="22" xfId="0" applyFont="1" applyFill="1" applyBorder="1" applyAlignment="1">
      <alignment wrapText="1"/>
    </xf>
    <xf numFmtId="0" fontId="0" fillId="0" borderId="23" xfId="0" applyBorder="1" applyAlignment="1">
      <alignment wrapText="1"/>
    </xf>
    <xf numFmtId="0" fontId="0" fillId="0" borderId="24" xfId="0" applyBorder="1" applyAlignment="1">
      <alignment wrapText="1"/>
    </xf>
    <xf numFmtId="0" fontId="4" fillId="0" borderId="0" xfId="0" applyFont="1" applyFill="1" applyAlignment="1">
      <alignment horizontal="left" wrapText="1"/>
    </xf>
    <xf numFmtId="0" fontId="4" fillId="0" borderId="0" xfId="0" applyFont="1" applyAlignment="1">
      <alignment horizontal="left" wrapText="1"/>
    </xf>
    <xf numFmtId="0" fontId="5" fillId="0" borderId="0" xfId="0" applyFont="1" applyAlignment="1"/>
    <xf numFmtId="0" fontId="4" fillId="0" borderId="0" xfId="0" applyFont="1" applyFill="1" applyAlignment="1">
      <alignment wrapText="1"/>
    </xf>
    <xf numFmtId="0" fontId="3" fillId="0" borderId="0" xfId="0" applyFont="1" applyAlignment="1">
      <alignment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E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8"/>
  <sheetViews>
    <sheetView tabSelected="1" topLeftCell="A25" workbookViewId="0">
      <selection sqref="A1:E48"/>
    </sheetView>
  </sheetViews>
  <sheetFormatPr defaultRowHeight="15.75"/>
  <cols>
    <col min="1" max="1" width="70.85546875" style="74" customWidth="1"/>
    <col min="2" max="2" width="11.42578125" style="74" customWidth="1"/>
    <col min="3" max="3" width="12.5703125" style="74" customWidth="1"/>
    <col min="4" max="4" width="13.140625" style="74" customWidth="1"/>
    <col min="5" max="5" width="14.140625" style="22" customWidth="1"/>
    <col min="6" max="6" width="9.85546875" style="74" bestFit="1" customWidth="1"/>
    <col min="7" max="7" width="9.140625" style="19"/>
  </cols>
  <sheetData>
    <row r="1" spans="1:7" ht="31.5">
      <c r="A1" s="20" t="s">
        <v>17</v>
      </c>
      <c r="C1" s="74" t="s">
        <v>50</v>
      </c>
      <c r="D1" s="21" t="s">
        <v>51</v>
      </c>
      <c r="E1" s="21">
        <v>12</v>
      </c>
    </row>
    <row r="2" spans="1:7">
      <c r="A2" s="7" t="s">
        <v>22</v>
      </c>
      <c r="D2" s="22"/>
    </row>
    <row r="3" spans="1:7">
      <c r="A3" s="74" t="s">
        <v>0</v>
      </c>
      <c r="B3" s="74">
        <v>4366</v>
      </c>
    </row>
    <row r="4" spans="1:7">
      <c r="A4" s="74" t="s">
        <v>1</v>
      </c>
      <c r="B4" s="74">
        <v>16.3</v>
      </c>
      <c r="D4" s="22"/>
    </row>
    <row r="5" spans="1:7">
      <c r="A5" s="74" t="s">
        <v>49</v>
      </c>
      <c r="B5" s="101">
        <f>B3*B4*E1</f>
        <v>853989.60000000009</v>
      </c>
      <c r="C5" s="23"/>
      <c r="D5" s="23"/>
    </row>
    <row r="6" spans="1:7" ht="16.5" thickBot="1">
      <c r="A6" s="74" t="s">
        <v>2</v>
      </c>
      <c r="B6" s="74">
        <v>98.3</v>
      </c>
    </row>
    <row r="7" spans="1:7" s="2" customFormat="1" ht="66.75" customHeight="1">
      <c r="A7" s="12" t="s">
        <v>3</v>
      </c>
      <c r="B7" s="13" t="s">
        <v>19</v>
      </c>
      <c r="C7" s="14" t="s">
        <v>46</v>
      </c>
      <c r="D7" s="15" t="s">
        <v>48</v>
      </c>
      <c r="E7" s="15" t="s">
        <v>47</v>
      </c>
      <c r="F7" s="24"/>
      <c r="G7" s="25"/>
    </row>
    <row r="8" spans="1:7" ht="31.5">
      <c r="A8" s="26" t="s">
        <v>4</v>
      </c>
      <c r="B8" s="27" t="s">
        <v>20</v>
      </c>
      <c r="C8" s="28" t="s">
        <v>52</v>
      </c>
      <c r="D8" s="29">
        <v>0.87</v>
      </c>
      <c r="E8" s="30">
        <f>D8*B3*E1</f>
        <v>45581.04</v>
      </c>
    </row>
    <row r="9" spans="1:7" ht="47.25">
      <c r="A9" s="26" t="s">
        <v>5</v>
      </c>
      <c r="B9" s="27" t="s">
        <v>20</v>
      </c>
      <c r="C9" s="28" t="s">
        <v>52</v>
      </c>
      <c r="D9" s="29">
        <f>4.5+D10+D11+D12+D13</f>
        <v>4.9466086425408458</v>
      </c>
      <c r="E9" s="30">
        <f>D9*E1*B3</f>
        <v>259162.72</v>
      </c>
      <c r="G9" s="19" t="s">
        <v>45</v>
      </c>
    </row>
    <row r="10" spans="1:7">
      <c r="A10" s="31" t="s">
        <v>6</v>
      </c>
      <c r="B10" s="27"/>
      <c r="C10" s="28" t="s">
        <v>52</v>
      </c>
      <c r="D10" s="29">
        <f>E10/E1/B3</f>
        <v>0.23247824095281722</v>
      </c>
      <c r="E10" s="30">
        <v>12180</v>
      </c>
    </row>
    <row r="11" spans="1:7">
      <c r="A11" s="31" t="s">
        <v>7</v>
      </c>
      <c r="B11" s="27"/>
      <c r="C11" s="28" t="s">
        <v>52</v>
      </c>
      <c r="D11" s="29">
        <f>E11/E1/B3</f>
        <v>5.4130401588028711E-2</v>
      </c>
      <c r="E11" s="30">
        <v>2836</v>
      </c>
    </row>
    <row r="12" spans="1:7">
      <c r="A12" s="31" t="s">
        <v>8</v>
      </c>
      <c r="B12" s="27"/>
      <c r="C12" s="28" t="s">
        <v>52</v>
      </c>
      <c r="D12" s="29">
        <v>0.16</v>
      </c>
      <c r="E12" s="30">
        <f>D12*B3*E1</f>
        <v>8382.7200000000012</v>
      </c>
    </row>
    <row r="13" spans="1:7" ht="19.5" customHeight="1">
      <c r="A13" s="31" t="s">
        <v>9</v>
      </c>
      <c r="B13" s="27" t="s">
        <v>20</v>
      </c>
      <c r="C13" s="28" t="s">
        <v>52</v>
      </c>
      <c r="D13" s="29">
        <f>E13/B3/3</f>
        <v>0</v>
      </c>
      <c r="E13" s="30">
        <v>0</v>
      </c>
    </row>
    <row r="14" spans="1:7" ht="47.25">
      <c r="A14" s="26" t="s">
        <v>10</v>
      </c>
      <c r="B14" s="27" t="s">
        <v>20</v>
      </c>
      <c r="C14" s="28" t="s">
        <v>52</v>
      </c>
      <c r="D14" s="29">
        <f>E14/E1/B3</f>
        <v>4.081550618415025</v>
      </c>
      <c r="E14" s="30">
        <f>7583*2.35*E1</f>
        <v>213840.59999999998</v>
      </c>
    </row>
    <row r="15" spans="1:7" ht="19.5" customHeight="1">
      <c r="A15" s="26" t="s">
        <v>11</v>
      </c>
      <c r="B15" s="27" t="s">
        <v>20</v>
      </c>
      <c r="C15" s="28" t="s">
        <v>52</v>
      </c>
      <c r="D15" s="29">
        <f>E15/E1/B3</f>
        <v>1.3143227973736447</v>
      </c>
      <c r="E15" s="30">
        <v>68860</v>
      </c>
    </row>
    <row r="16" spans="1:7" ht="19.5" customHeight="1">
      <c r="A16" s="26" t="s">
        <v>12</v>
      </c>
      <c r="B16" s="27" t="s">
        <v>20</v>
      </c>
      <c r="C16" s="28" t="s">
        <v>52</v>
      </c>
      <c r="D16" s="29">
        <v>0.43</v>
      </c>
      <c r="E16" s="30">
        <f>D16*E1*B3</f>
        <v>22528.560000000001</v>
      </c>
    </row>
    <row r="17" spans="1:7" ht="47.25">
      <c r="A17" s="26" t="s">
        <v>13</v>
      </c>
      <c r="B17" s="27" t="s">
        <v>20</v>
      </c>
      <c r="C17" s="28" t="s">
        <v>52</v>
      </c>
      <c r="D17" s="29">
        <v>0.44</v>
      </c>
      <c r="E17" s="30">
        <f>D17*E1*B3</f>
        <v>23052.48</v>
      </c>
    </row>
    <row r="18" spans="1:7">
      <c r="A18" s="32" t="s">
        <v>43</v>
      </c>
      <c r="B18" s="32" t="s">
        <v>44</v>
      </c>
      <c r="C18" s="28" t="s">
        <v>52</v>
      </c>
      <c r="D18" s="29">
        <f>E18/E1/B3</f>
        <v>6.4246449839670178E-2</v>
      </c>
      <c r="E18" s="30">
        <v>3366</v>
      </c>
    </row>
    <row r="19" spans="1:7" s="1" customFormat="1">
      <c r="A19" s="33" t="s">
        <v>35</v>
      </c>
      <c r="B19" s="34" t="s">
        <v>33</v>
      </c>
      <c r="C19" s="28" t="s">
        <v>52</v>
      </c>
      <c r="D19" s="70">
        <f>E19/B3/E1</f>
        <v>8.3356237593525728E-2</v>
      </c>
      <c r="E19" s="75">
        <v>4367.2</v>
      </c>
      <c r="F19" s="74"/>
      <c r="G19" s="35"/>
    </row>
    <row r="20" spans="1:7" s="1" customFormat="1" ht="16.5" thickBot="1">
      <c r="A20" s="26" t="s">
        <v>77</v>
      </c>
      <c r="B20" s="27"/>
      <c r="C20" s="28" t="s">
        <v>52</v>
      </c>
      <c r="D20" s="29">
        <f>E20/E1/B3</f>
        <v>9.1464345701633837E-2</v>
      </c>
      <c r="E20" s="30">
        <v>4792</v>
      </c>
      <c r="F20" s="92"/>
      <c r="G20" s="19"/>
    </row>
    <row r="21" spans="1:7" s="1" customFormat="1">
      <c r="A21" s="36" t="s">
        <v>78</v>
      </c>
      <c r="B21" s="37"/>
      <c r="C21" s="38"/>
      <c r="D21" s="39">
        <f>E21/E1/B3</f>
        <v>2.8733173003511987</v>
      </c>
      <c r="E21" s="76">
        <f>E23+E24+E25+E26+E27+E28+E29+E30+E31+E32+E33+E34</f>
        <v>150538.84</v>
      </c>
      <c r="F21" s="74"/>
      <c r="G21" s="19"/>
    </row>
    <row r="22" spans="1:7" s="1" customFormat="1">
      <c r="A22" s="40"/>
      <c r="B22" s="27"/>
      <c r="C22" s="41"/>
      <c r="D22" s="42" t="s">
        <v>24</v>
      </c>
      <c r="E22" s="71" t="s">
        <v>25</v>
      </c>
      <c r="F22" s="74"/>
      <c r="G22" s="19"/>
    </row>
    <row r="23" spans="1:7" s="3" customFormat="1">
      <c r="A23" s="43" t="s">
        <v>26</v>
      </c>
      <c r="B23" s="44"/>
      <c r="C23" s="28" t="s">
        <v>52</v>
      </c>
      <c r="D23" s="45">
        <v>8000</v>
      </c>
      <c r="E23" s="72"/>
      <c r="F23" s="7"/>
      <c r="G23" s="46"/>
    </row>
    <row r="24" spans="1:7" s="3" customFormat="1">
      <c r="A24" s="40" t="s">
        <v>27</v>
      </c>
      <c r="B24" s="27"/>
      <c r="C24" s="28" t="s">
        <v>52</v>
      </c>
      <c r="D24" s="30">
        <v>60000</v>
      </c>
      <c r="E24" s="73"/>
      <c r="F24" s="7"/>
      <c r="G24" s="46"/>
    </row>
    <row r="25" spans="1:7" s="3" customFormat="1">
      <c r="A25" s="40" t="s">
        <v>30</v>
      </c>
      <c r="B25" s="27"/>
      <c r="C25" s="28" t="s">
        <v>52</v>
      </c>
      <c r="D25" s="30">
        <v>15000</v>
      </c>
      <c r="E25" s="73"/>
      <c r="F25" s="7"/>
      <c r="G25" s="46"/>
    </row>
    <row r="26" spans="1:7" s="3" customFormat="1">
      <c r="A26" s="40" t="s">
        <v>31</v>
      </c>
      <c r="B26" s="27" t="s">
        <v>33</v>
      </c>
      <c r="C26" s="28" t="s">
        <v>52</v>
      </c>
      <c r="D26" s="30">
        <v>11250</v>
      </c>
      <c r="E26" s="73">
        <v>10350</v>
      </c>
      <c r="F26" s="7"/>
      <c r="G26" s="46"/>
    </row>
    <row r="27" spans="1:7" s="3" customFormat="1">
      <c r="A27" s="40" t="s">
        <v>23</v>
      </c>
      <c r="B27" s="27" t="s">
        <v>32</v>
      </c>
      <c r="C27" s="28" t="s">
        <v>52</v>
      </c>
      <c r="D27" s="30">
        <v>14000</v>
      </c>
      <c r="E27" s="73">
        <v>13500</v>
      </c>
      <c r="F27" s="7"/>
      <c r="G27" s="46"/>
    </row>
    <row r="28" spans="1:7" s="3" customFormat="1">
      <c r="A28" s="40" t="s">
        <v>28</v>
      </c>
      <c r="B28" s="44" t="s">
        <v>33</v>
      </c>
      <c r="C28" s="28" t="s">
        <v>52</v>
      </c>
      <c r="D28" s="45">
        <v>5400</v>
      </c>
      <c r="E28" s="72">
        <v>5223.8599999999997</v>
      </c>
      <c r="F28" s="7"/>
      <c r="G28" s="46"/>
    </row>
    <row r="29" spans="1:7" s="3" customFormat="1">
      <c r="A29" s="43" t="s">
        <v>81</v>
      </c>
      <c r="B29" s="44" t="s">
        <v>36</v>
      </c>
      <c r="C29" s="28" t="s">
        <v>52</v>
      </c>
      <c r="D29" s="45"/>
      <c r="E29" s="72">
        <v>15892.17</v>
      </c>
      <c r="F29" s="7"/>
      <c r="G29" s="46"/>
    </row>
    <row r="30" spans="1:7" s="3" customFormat="1">
      <c r="A30" s="43" t="s">
        <v>37</v>
      </c>
      <c r="B30" s="44" t="s">
        <v>36</v>
      </c>
      <c r="C30" s="28" t="s">
        <v>52</v>
      </c>
      <c r="D30" s="47"/>
      <c r="E30" s="72">
        <v>532.55999999999995</v>
      </c>
      <c r="F30" s="7"/>
      <c r="G30" s="48"/>
    </row>
    <row r="31" spans="1:7" s="3" customFormat="1">
      <c r="A31" s="43" t="s">
        <v>38</v>
      </c>
      <c r="B31" s="44" t="s">
        <v>36</v>
      </c>
      <c r="C31" s="28" t="s">
        <v>52</v>
      </c>
      <c r="D31" s="47"/>
      <c r="E31" s="72">
        <v>10950.48</v>
      </c>
      <c r="F31" s="7"/>
      <c r="G31" s="48"/>
    </row>
    <row r="32" spans="1:7" s="3" customFormat="1">
      <c r="A32" s="43" t="s">
        <v>40</v>
      </c>
      <c r="B32" s="44" t="s">
        <v>41</v>
      </c>
      <c r="C32" s="28" t="s">
        <v>52</v>
      </c>
      <c r="D32" s="45"/>
      <c r="E32" s="72">
        <v>85498</v>
      </c>
      <c r="F32" s="7"/>
      <c r="G32" s="48"/>
    </row>
    <row r="33" spans="1:10" s="3" customFormat="1">
      <c r="A33" s="43" t="s">
        <v>34</v>
      </c>
      <c r="B33" s="44" t="s">
        <v>33</v>
      </c>
      <c r="C33" s="28" t="s">
        <v>52</v>
      </c>
      <c r="D33" s="47"/>
      <c r="E33" s="72">
        <v>4361.7700000000004</v>
      </c>
      <c r="F33" s="7"/>
      <c r="G33" s="48"/>
    </row>
    <row r="34" spans="1:10" s="3" customFormat="1">
      <c r="A34" s="40" t="s">
        <v>42</v>
      </c>
      <c r="B34" s="27" t="s">
        <v>41</v>
      </c>
      <c r="C34" s="28" t="s">
        <v>52</v>
      </c>
      <c r="D34" s="29"/>
      <c r="E34" s="73">
        <v>4230</v>
      </c>
      <c r="F34" s="7"/>
      <c r="G34" s="46"/>
    </row>
    <row r="35" spans="1:10" ht="16.5" thickBot="1">
      <c r="A35" s="49" t="s">
        <v>14</v>
      </c>
      <c r="B35" s="50"/>
      <c r="C35" s="68" t="s">
        <v>52</v>
      </c>
      <c r="D35" s="51">
        <f>D8+D9+D14+D15+D16+D17+D18+D21+D19+D20</f>
        <v>15.194866391815545</v>
      </c>
      <c r="E35" s="93">
        <f>E8+E9+E14+E15+E16+E17+E18+E21+E19+E20</f>
        <v>796089.44</v>
      </c>
      <c r="F35" s="7"/>
      <c r="G35" s="52"/>
    </row>
    <row r="36" spans="1:10" s="1" customFormat="1" ht="16.5" customHeight="1">
      <c r="A36" s="54" t="s">
        <v>18</v>
      </c>
      <c r="B36" s="55"/>
      <c r="C36" s="66" t="s">
        <v>52</v>
      </c>
      <c r="D36" s="56"/>
      <c r="E36" s="77">
        <v>-2135</v>
      </c>
      <c r="F36" s="53"/>
      <c r="G36" s="19"/>
    </row>
    <row r="37" spans="1:10" s="1" customFormat="1">
      <c r="A37" s="57" t="s">
        <v>21</v>
      </c>
      <c r="B37" s="58"/>
      <c r="C37" s="28" t="s">
        <v>52</v>
      </c>
      <c r="D37" s="59"/>
      <c r="E37" s="67">
        <v>8305</v>
      </c>
      <c r="F37" s="53"/>
      <c r="G37" s="19"/>
    </row>
    <row r="38" spans="1:10" s="1" customFormat="1">
      <c r="A38" s="57" t="s">
        <v>15</v>
      </c>
      <c r="B38" s="58"/>
      <c r="C38" s="28" t="s">
        <v>52</v>
      </c>
      <c r="D38" s="59"/>
      <c r="E38" s="67">
        <f>B5*B6/100</f>
        <v>839471.77680000011</v>
      </c>
      <c r="F38" s="94">
        <f>B5-E38</f>
        <v>14517.823199999984</v>
      </c>
      <c r="G38" s="19"/>
    </row>
    <row r="39" spans="1:10" s="3" customFormat="1" ht="32.25" thickBot="1">
      <c r="A39" s="60" t="s">
        <v>39</v>
      </c>
      <c r="B39" s="61"/>
      <c r="C39" s="68" t="s">
        <v>52</v>
      </c>
      <c r="D39" s="62"/>
      <c r="E39" s="69">
        <f>E36+E37+E38-E35</f>
        <v>49552.336800000165</v>
      </c>
      <c r="F39" s="63"/>
      <c r="G39" s="46"/>
    </row>
    <row r="40" spans="1:10" s="99" customFormat="1">
      <c r="A40" s="107" t="s">
        <v>79</v>
      </c>
      <c r="B40" s="108"/>
      <c r="C40" s="108"/>
      <c r="D40" s="109"/>
      <c r="E40" s="95">
        <v>2685</v>
      </c>
      <c r="F40" s="96"/>
      <c r="G40" s="97"/>
      <c r="H40" s="98"/>
      <c r="I40" s="98"/>
      <c r="J40" s="98"/>
    </row>
    <row r="41" spans="1:10" ht="16.5" thickBot="1">
      <c r="A41" s="78" t="s">
        <v>66</v>
      </c>
      <c r="B41" s="78"/>
      <c r="C41" s="78"/>
      <c r="D41" s="78"/>
      <c r="E41" s="79"/>
      <c r="F41" s="79"/>
    </row>
    <row r="42" spans="1:10">
      <c r="A42" s="80" t="s">
        <v>67</v>
      </c>
      <c r="B42" s="102" t="s">
        <v>68</v>
      </c>
      <c r="C42" s="102" t="s">
        <v>69</v>
      </c>
      <c r="D42" s="104"/>
      <c r="E42" s="105" t="s">
        <v>70</v>
      </c>
      <c r="F42" s="8"/>
    </row>
    <row r="43" spans="1:10" ht="63">
      <c r="A43" s="81"/>
      <c r="B43" s="103"/>
      <c r="C43" s="82" t="s">
        <v>71</v>
      </c>
      <c r="D43" s="82" t="s">
        <v>72</v>
      </c>
      <c r="E43" s="106"/>
      <c r="F43" s="8"/>
    </row>
    <row r="44" spans="1:10">
      <c r="A44" s="83" t="s">
        <v>73</v>
      </c>
      <c r="B44" s="84">
        <f>951848+420043+54570</f>
        <v>1426461</v>
      </c>
      <c r="C44" s="84">
        <f>975031+451412</f>
        <v>1426443</v>
      </c>
      <c r="D44" s="84"/>
      <c r="E44" s="85">
        <f>C44*B6/100</f>
        <v>1402193.469</v>
      </c>
      <c r="F44" s="11">
        <f>B44-C44-D44</f>
        <v>18</v>
      </c>
    </row>
    <row r="45" spans="1:10">
      <c r="A45" s="83" t="s">
        <v>74</v>
      </c>
      <c r="B45" s="84">
        <f>93589+164805</f>
        <v>258394</v>
      </c>
      <c r="C45" s="84">
        <f>93567+164444</f>
        <v>258011</v>
      </c>
      <c r="D45" s="84"/>
      <c r="E45" s="85">
        <f>C45*B6/100</f>
        <v>253624.81299999999</v>
      </c>
      <c r="F45" s="11">
        <f t="shared" ref="F45:F46" si="0">B45-C45-D45</f>
        <v>383</v>
      </c>
    </row>
    <row r="46" spans="1:10" ht="16.5" thickBot="1">
      <c r="A46" s="86" t="s">
        <v>75</v>
      </c>
      <c r="B46" s="84">
        <v>137677</v>
      </c>
      <c r="C46" s="84">
        <f>119817+13092</f>
        <v>132909</v>
      </c>
      <c r="D46" s="87">
        <f>468+75+1023</f>
        <v>1566</v>
      </c>
      <c r="E46" s="85">
        <f>C46*B6/100</f>
        <v>130649.54699999999</v>
      </c>
      <c r="F46" s="11">
        <f t="shared" si="0"/>
        <v>3202</v>
      </c>
    </row>
    <row r="47" spans="1:10" ht="16.5" thickBot="1">
      <c r="A47" s="88" t="s">
        <v>76</v>
      </c>
      <c r="B47" s="89">
        <f>SUM(B44:B46)</f>
        <v>1822532</v>
      </c>
      <c r="C47" s="90">
        <f>SUM(C44:C46)</f>
        <v>1817363</v>
      </c>
      <c r="D47" s="90">
        <f>SUM(D44:D46)</f>
        <v>1566</v>
      </c>
      <c r="E47" s="91">
        <f>SUM(E44:E46)</f>
        <v>1786467.8290000001</v>
      </c>
      <c r="F47" s="11">
        <f>SUM(F44:F46)</f>
        <v>3603</v>
      </c>
    </row>
    <row r="48" spans="1:10">
      <c r="A48" s="64" t="s">
        <v>16</v>
      </c>
      <c r="B48" s="22"/>
      <c r="C48" s="22"/>
      <c r="E48" s="23"/>
    </row>
  </sheetData>
  <mergeCells count="4">
    <mergeCell ref="B42:B43"/>
    <mergeCell ref="C42:D42"/>
    <mergeCell ref="E42:E43"/>
    <mergeCell ref="A40:D40"/>
  </mergeCells>
  <pageMargins left="0.31496062992125984" right="0.31496062992125984" top="0.35433070866141736" bottom="0.35433070866141736" header="0.31496062992125984" footer="0.31496062992125984"/>
  <pageSetup paperSize="9" scale="6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41"/>
  <sheetViews>
    <sheetView topLeftCell="A19" workbookViewId="0">
      <selection sqref="A1:E41"/>
    </sheetView>
  </sheetViews>
  <sheetFormatPr defaultRowHeight="15.75"/>
  <cols>
    <col min="1" max="1" width="72.28515625" style="19" customWidth="1"/>
    <col min="2" max="2" width="12.85546875" style="19" customWidth="1"/>
    <col min="3" max="3" width="15" style="19" bestFit="1" customWidth="1"/>
    <col min="4" max="4" width="14.5703125" style="19" customWidth="1"/>
    <col min="5" max="5" width="14.140625" style="19" customWidth="1"/>
  </cols>
  <sheetData>
    <row r="1" spans="1:7" ht="47.25">
      <c r="A1" s="4" t="s">
        <v>53</v>
      </c>
      <c r="B1" s="5"/>
      <c r="C1" s="5"/>
      <c r="D1" s="6">
        <v>12</v>
      </c>
      <c r="E1" s="6" t="s">
        <v>54</v>
      </c>
    </row>
    <row r="2" spans="1:7">
      <c r="A2" s="7" t="s">
        <v>22</v>
      </c>
      <c r="B2" s="8"/>
      <c r="C2" s="9"/>
      <c r="D2" s="9"/>
      <c r="E2" s="8"/>
    </row>
    <row r="3" spans="1:7">
      <c r="A3" s="8" t="s">
        <v>55</v>
      </c>
      <c r="B3" s="8"/>
      <c r="C3" s="9" t="s">
        <v>56</v>
      </c>
      <c r="D3" s="9"/>
      <c r="E3" s="8">
        <v>12</v>
      </c>
    </row>
    <row r="4" spans="1:7">
      <c r="A4" s="8"/>
      <c r="B4" s="8"/>
      <c r="C4" s="9"/>
      <c r="D4" s="9"/>
      <c r="E4" s="8"/>
    </row>
    <row r="5" spans="1:7">
      <c r="A5" s="8" t="s">
        <v>57</v>
      </c>
      <c r="B5" s="10">
        <v>4366</v>
      </c>
      <c r="C5" s="8"/>
      <c r="D5" s="9"/>
      <c r="E5" s="8"/>
    </row>
    <row r="6" spans="1:7">
      <c r="A6" s="8" t="s">
        <v>1</v>
      </c>
      <c r="B6" s="10">
        <v>16.3</v>
      </c>
      <c r="C6" s="9"/>
      <c r="D6" s="9"/>
      <c r="E6" s="8"/>
    </row>
    <row r="7" spans="1:7">
      <c r="A7" s="8" t="s">
        <v>58</v>
      </c>
      <c r="B7" s="52">
        <f>B5*B6*D1</f>
        <v>853989.60000000009</v>
      </c>
      <c r="C7" s="11"/>
      <c r="D7" s="9"/>
      <c r="E7" s="8"/>
    </row>
    <row r="8" spans="1:7" ht="137.25" customHeight="1" thickBot="1">
      <c r="A8" s="110" t="s">
        <v>59</v>
      </c>
      <c r="B8" s="111"/>
      <c r="C8" s="111"/>
      <c r="D8" s="111"/>
      <c r="E8" s="112"/>
    </row>
    <row r="9" spans="1:7" ht="84" customHeight="1">
      <c r="A9" s="12" t="s">
        <v>60</v>
      </c>
      <c r="B9" s="13" t="s">
        <v>61</v>
      </c>
      <c r="C9" s="14" t="s">
        <v>46</v>
      </c>
      <c r="D9" s="15" t="s">
        <v>62</v>
      </c>
      <c r="E9" s="15" t="s">
        <v>47</v>
      </c>
    </row>
    <row r="10" spans="1:7" s="1" customFormat="1" ht="30" customHeight="1">
      <c r="A10" s="26" t="s">
        <v>4</v>
      </c>
      <c r="B10" s="27" t="s">
        <v>20</v>
      </c>
      <c r="C10" s="28" t="s">
        <v>52</v>
      </c>
      <c r="D10" s="29">
        <v>0.87</v>
      </c>
      <c r="E10" s="30">
        <f>D10*B5*E3</f>
        <v>45581.04</v>
      </c>
      <c r="F10" s="100"/>
      <c r="G10" s="19"/>
    </row>
    <row r="11" spans="1:7" s="1" customFormat="1" ht="47.25">
      <c r="A11" s="26" t="s">
        <v>5</v>
      </c>
      <c r="B11" s="27" t="s">
        <v>20</v>
      </c>
      <c r="C11" s="28" t="s">
        <v>52</v>
      </c>
      <c r="D11" s="29">
        <f>4.5+D12+D13+D14+D15</f>
        <v>4.9466086425408458</v>
      </c>
      <c r="E11" s="30">
        <f>D11*E3*B5</f>
        <v>259162.72</v>
      </c>
      <c r="F11" s="100"/>
      <c r="G11" s="19" t="s">
        <v>45</v>
      </c>
    </row>
    <row r="12" spans="1:7" s="1" customFormat="1">
      <c r="A12" s="31" t="s">
        <v>6</v>
      </c>
      <c r="B12" s="27"/>
      <c r="C12" s="28" t="s">
        <v>52</v>
      </c>
      <c r="D12" s="29">
        <f>E12/E3/B5</f>
        <v>0.23247824095281722</v>
      </c>
      <c r="E12" s="30">
        <v>12180</v>
      </c>
      <c r="F12" s="100"/>
      <c r="G12" s="19"/>
    </row>
    <row r="13" spans="1:7" s="1" customFormat="1">
      <c r="A13" s="31" t="s">
        <v>7</v>
      </c>
      <c r="B13" s="27"/>
      <c r="C13" s="28" t="s">
        <v>52</v>
      </c>
      <c r="D13" s="29">
        <f>E13/E3/B5</f>
        <v>5.4130401588028711E-2</v>
      </c>
      <c r="E13" s="30">
        <v>2836</v>
      </c>
      <c r="F13" s="100"/>
      <c r="G13" s="19"/>
    </row>
    <row r="14" spans="1:7" s="1" customFormat="1">
      <c r="A14" s="31" t="s">
        <v>8</v>
      </c>
      <c r="B14" s="27"/>
      <c r="C14" s="28" t="s">
        <v>52</v>
      </c>
      <c r="D14" s="29">
        <v>0.16</v>
      </c>
      <c r="E14" s="30">
        <f>D14*B5*E3</f>
        <v>8382.7200000000012</v>
      </c>
      <c r="F14" s="100"/>
      <c r="G14" s="19"/>
    </row>
    <row r="15" spans="1:7" s="1" customFormat="1" ht="19.5" customHeight="1">
      <c r="A15" s="31" t="s">
        <v>9</v>
      </c>
      <c r="B15" s="27" t="s">
        <v>20</v>
      </c>
      <c r="C15" s="28" t="s">
        <v>52</v>
      </c>
      <c r="D15" s="29">
        <f>E15/B5/3</f>
        <v>0</v>
      </c>
      <c r="E15" s="30">
        <v>0</v>
      </c>
      <c r="F15" s="100"/>
      <c r="G15" s="19"/>
    </row>
    <row r="16" spans="1:7" s="1" customFormat="1" ht="47.25">
      <c r="A16" s="26" t="s">
        <v>10</v>
      </c>
      <c r="B16" s="27" t="s">
        <v>20</v>
      </c>
      <c r="C16" s="28" t="s">
        <v>52</v>
      </c>
      <c r="D16" s="29">
        <f>E16/E3/B5</f>
        <v>4.081550618415025</v>
      </c>
      <c r="E16" s="30">
        <f>7583*2.35*E3</f>
        <v>213840.59999999998</v>
      </c>
      <c r="F16" s="100"/>
      <c r="G16" s="19"/>
    </row>
    <row r="17" spans="1:7" s="1" customFormat="1" ht="19.5" customHeight="1">
      <c r="A17" s="26" t="s">
        <v>11</v>
      </c>
      <c r="B17" s="27" t="s">
        <v>20</v>
      </c>
      <c r="C17" s="28" t="s">
        <v>52</v>
      </c>
      <c r="D17" s="29">
        <f>E17/E3/B5</f>
        <v>1.3143227973736447</v>
      </c>
      <c r="E17" s="30">
        <v>68860</v>
      </c>
      <c r="F17" s="100"/>
      <c r="G17" s="19"/>
    </row>
    <row r="18" spans="1:7" s="1" customFormat="1" ht="19.5" customHeight="1">
      <c r="A18" s="26" t="s">
        <v>12</v>
      </c>
      <c r="B18" s="27" t="s">
        <v>20</v>
      </c>
      <c r="C18" s="28" t="s">
        <v>52</v>
      </c>
      <c r="D18" s="29">
        <v>0.43</v>
      </c>
      <c r="E18" s="30">
        <f>D18*E3*B5</f>
        <v>22528.560000000001</v>
      </c>
      <c r="F18" s="100"/>
      <c r="G18" s="19"/>
    </row>
    <row r="19" spans="1:7" s="1" customFormat="1" ht="47.25">
      <c r="A19" s="26" t="s">
        <v>13</v>
      </c>
      <c r="B19" s="27" t="s">
        <v>20</v>
      </c>
      <c r="C19" s="28" t="s">
        <v>52</v>
      </c>
      <c r="D19" s="29">
        <v>0.44</v>
      </c>
      <c r="E19" s="30">
        <f>D19*E3*B5</f>
        <v>23052.48</v>
      </c>
      <c r="F19" s="100"/>
      <c r="G19" s="19"/>
    </row>
    <row r="20" spans="1:7" s="1" customFormat="1">
      <c r="A20" s="32" t="s">
        <v>43</v>
      </c>
      <c r="B20" s="32" t="s">
        <v>44</v>
      </c>
      <c r="C20" s="28" t="s">
        <v>52</v>
      </c>
      <c r="D20" s="29">
        <f>E20/E3/B5</f>
        <v>6.4246449839670178E-2</v>
      </c>
      <c r="E20" s="30">
        <v>3366</v>
      </c>
      <c r="F20" s="100"/>
      <c r="G20" s="19"/>
    </row>
    <row r="21" spans="1:7" s="1" customFormat="1">
      <c r="A21" s="33" t="s">
        <v>35</v>
      </c>
      <c r="B21" s="34" t="s">
        <v>33</v>
      </c>
      <c r="C21" s="28" t="s">
        <v>52</v>
      </c>
      <c r="D21" s="70">
        <f>E21/B5/E3</f>
        <v>8.3356237593525728E-2</v>
      </c>
      <c r="E21" s="75">
        <v>4367.2</v>
      </c>
      <c r="F21" s="100"/>
      <c r="G21" s="35"/>
    </row>
    <row r="22" spans="1:7" s="1" customFormat="1" ht="16.5" thickBot="1">
      <c r="A22" s="26" t="s">
        <v>77</v>
      </c>
      <c r="B22" s="27"/>
      <c r="C22" s="28" t="s">
        <v>52</v>
      </c>
      <c r="D22" s="29">
        <f>E22/E3/B5</f>
        <v>9.1464345701633837E-2</v>
      </c>
      <c r="E22" s="30">
        <v>4792</v>
      </c>
      <c r="F22" s="100"/>
      <c r="G22" s="19"/>
    </row>
    <row r="23" spans="1:7" s="1" customFormat="1">
      <c r="A23" s="36" t="s">
        <v>78</v>
      </c>
      <c r="B23" s="37"/>
      <c r="C23" s="38"/>
      <c r="D23" s="39">
        <f>E23/E3/B5</f>
        <v>2.8733173003511987</v>
      </c>
      <c r="E23" s="76">
        <f>E25+E26+E27+E28+E29+E30+E31+E32+E33+E34+E35+E36</f>
        <v>150538.84</v>
      </c>
      <c r="F23" s="100"/>
      <c r="G23" s="19"/>
    </row>
    <row r="24" spans="1:7" s="1" customFormat="1">
      <c r="A24" s="40"/>
      <c r="B24" s="27"/>
      <c r="C24" s="41"/>
      <c r="D24" s="42" t="s">
        <v>24</v>
      </c>
      <c r="E24" s="71" t="s">
        <v>25</v>
      </c>
      <c r="F24" s="100"/>
      <c r="G24" s="19"/>
    </row>
    <row r="25" spans="1:7" s="3" customFormat="1">
      <c r="A25" s="43" t="s">
        <v>26</v>
      </c>
      <c r="B25" s="44"/>
      <c r="C25" s="28" t="s">
        <v>52</v>
      </c>
      <c r="D25" s="45">
        <v>8000</v>
      </c>
      <c r="E25" s="72"/>
      <c r="F25" s="7"/>
      <c r="G25" s="46"/>
    </row>
    <row r="26" spans="1:7" s="3" customFormat="1">
      <c r="A26" s="40" t="s">
        <v>27</v>
      </c>
      <c r="B26" s="27"/>
      <c r="C26" s="28" t="s">
        <v>52</v>
      </c>
      <c r="D26" s="30">
        <v>60000</v>
      </c>
      <c r="E26" s="73"/>
      <c r="F26" s="7"/>
      <c r="G26" s="46"/>
    </row>
    <row r="27" spans="1:7" s="3" customFormat="1">
      <c r="A27" s="40" t="s">
        <v>30</v>
      </c>
      <c r="B27" s="27"/>
      <c r="C27" s="28" t="s">
        <v>52</v>
      </c>
      <c r="D27" s="30">
        <v>15000</v>
      </c>
      <c r="E27" s="73"/>
      <c r="F27" s="7"/>
      <c r="G27" s="46"/>
    </row>
    <row r="28" spans="1:7" s="3" customFormat="1">
      <c r="A28" s="40" t="s">
        <v>31</v>
      </c>
      <c r="B28" s="27" t="s">
        <v>33</v>
      </c>
      <c r="C28" s="28" t="s">
        <v>52</v>
      </c>
      <c r="D28" s="30">
        <v>11250</v>
      </c>
      <c r="E28" s="73">
        <v>10350</v>
      </c>
      <c r="F28" s="7"/>
      <c r="G28" s="46"/>
    </row>
    <row r="29" spans="1:7" s="3" customFormat="1">
      <c r="A29" s="40" t="s">
        <v>23</v>
      </c>
      <c r="B29" s="27" t="s">
        <v>32</v>
      </c>
      <c r="C29" s="28" t="s">
        <v>52</v>
      </c>
      <c r="D29" s="30">
        <v>14000</v>
      </c>
      <c r="E29" s="73">
        <v>13500</v>
      </c>
      <c r="F29" s="7"/>
      <c r="G29" s="46"/>
    </row>
    <row r="30" spans="1:7" s="3" customFormat="1">
      <c r="A30" s="40" t="s">
        <v>28</v>
      </c>
      <c r="B30" s="44" t="s">
        <v>33</v>
      </c>
      <c r="C30" s="28" t="s">
        <v>52</v>
      </c>
      <c r="D30" s="45">
        <v>5400</v>
      </c>
      <c r="E30" s="72">
        <v>5223.8599999999997</v>
      </c>
      <c r="F30" s="7"/>
      <c r="G30" s="46"/>
    </row>
    <row r="31" spans="1:7" s="3" customFormat="1">
      <c r="A31" s="43" t="s">
        <v>29</v>
      </c>
      <c r="B31" s="44" t="s">
        <v>36</v>
      </c>
      <c r="C31" s="28" t="s">
        <v>52</v>
      </c>
      <c r="D31" s="45">
        <v>35000</v>
      </c>
      <c r="E31" s="72">
        <v>15892.17</v>
      </c>
      <c r="F31" s="7"/>
      <c r="G31" s="46"/>
    </row>
    <row r="32" spans="1:7" s="3" customFormat="1">
      <c r="A32" s="43" t="s">
        <v>37</v>
      </c>
      <c r="B32" s="44" t="s">
        <v>36</v>
      </c>
      <c r="C32" s="28" t="s">
        <v>52</v>
      </c>
      <c r="D32" s="47"/>
      <c r="E32" s="72">
        <v>532.55999999999995</v>
      </c>
      <c r="F32" s="7"/>
      <c r="G32" s="48"/>
    </row>
    <row r="33" spans="1:7" s="3" customFormat="1">
      <c r="A33" s="43" t="s">
        <v>38</v>
      </c>
      <c r="B33" s="44" t="s">
        <v>36</v>
      </c>
      <c r="C33" s="28" t="s">
        <v>52</v>
      </c>
      <c r="D33" s="47"/>
      <c r="E33" s="72">
        <v>10950.48</v>
      </c>
      <c r="F33" s="7"/>
      <c r="G33" s="48"/>
    </row>
    <row r="34" spans="1:7" s="3" customFormat="1">
      <c r="A34" s="43" t="s">
        <v>40</v>
      </c>
      <c r="B34" s="44" t="s">
        <v>41</v>
      </c>
      <c r="C34" s="28" t="s">
        <v>52</v>
      </c>
      <c r="D34" s="45"/>
      <c r="E34" s="72">
        <v>85498</v>
      </c>
      <c r="F34" s="7"/>
      <c r="G34" s="48"/>
    </row>
    <row r="35" spans="1:7" s="3" customFormat="1">
      <c r="A35" s="43" t="s">
        <v>34</v>
      </c>
      <c r="B35" s="44" t="s">
        <v>33</v>
      </c>
      <c r="C35" s="28" t="s">
        <v>52</v>
      </c>
      <c r="D35" s="47"/>
      <c r="E35" s="72">
        <v>4361.7700000000004</v>
      </c>
      <c r="F35" s="7"/>
      <c r="G35" s="48"/>
    </row>
    <row r="36" spans="1:7" s="3" customFormat="1">
      <c r="A36" s="40" t="s">
        <v>42</v>
      </c>
      <c r="B36" s="27" t="s">
        <v>41</v>
      </c>
      <c r="C36" s="28" t="s">
        <v>52</v>
      </c>
      <c r="D36" s="29"/>
      <c r="E36" s="73">
        <v>4230</v>
      </c>
      <c r="F36" s="7"/>
      <c r="G36" s="46"/>
    </row>
    <row r="37" spans="1:7" s="1" customFormat="1" ht="16.5" thickBot="1">
      <c r="A37" s="49" t="s">
        <v>14</v>
      </c>
      <c r="B37" s="50"/>
      <c r="C37" s="68" t="s">
        <v>52</v>
      </c>
      <c r="D37" s="51">
        <f>D10+D11+D16+D17+D18+D19+D20+D23+D21+D22</f>
        <v>15.194866391815545</v>
      </c>
      <c r="E37" s="93">
        <f>E10+E11+E16+E17+E18+E19+E20+E23+E21+E22</f>
        <v>796089.44</v>
      </c>
      <c r="F37" s="7"/>
      <c r="G37" s="52"/>
    </row>
    <row r="38" spans="1:7" ht="68.25" customHeight="1">
      <c r="A38" s="113" t="s">
        <v>80</v>
      </c>
      <c r="B38" s="113"/>
      <c r="C38" s="113"/>
      <c r="D38" s="113"/>
      <c r="E38" s="113"/>
    </row>
    <row r="39" spans="1:7">
      <c r="A39" s="65" t="s">
        <v>63</v>
      </c>
      <c r="B39" s="16"/>
      <c r="C39" s="16"/>
      <c r="D39" s="16"/>
      <c r="E39" s="8"/>
    </row>
    <row r="40" spans="1:7">
      <c r="A40" s="114" t="s">
        <v>64</v>
      </c>
      <c r="B40" s="114"/>
      <c r="C40" s="114"/>
      <c r="D40" s="114"/>
      <c r="E40" s="114"/>
    </row>
    <row r="41" spans="1:7">
      <c r="A41" s="17" t="s">
        <v>65</v>
      </c>
      <c r="B41" s="17"/>
      <c r="C41" s="17"/>
      <c r="D41" s="17"/>
      <c r="E41" s="18"/>
    </row>
  </sheetData>
  <mergeCells count="3">
    <mergeCell ref="A8:E8"/>
    <mergeCell ref="A38:E38"/>
    <mergeCell ref="A40:E40"/>
  </mergeCells>
  <pageMargins left="0.70866141732283472" right="0.31496062992125984" top="0.35433070866141736" bottom="0.35433070866141736" header="0.31496062992125984" footer="0.31496062992125984"/>
  <pageSetup paperSize="9" scale="5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Krokoz™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2018-01-22T06:36:55Z</cp:lastPrinted>
  <dcterms:created xsi:type="dcterms:W3CDTF">2016-04-22T06:39:22Z</dcterms:created>
  <dcterms:modified xsi:type="dcterms:W3CDTF">2018-01-22T06:42:35Z</dcterms:modified>
</cp:coreProperties>
</file>