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B48" i="1"/>
  <c r="D9"/>
  <c r="E14"/>
  <c r="D50"/>
  <c r="C50"/>
  <c r="C49"/>
  <c r="E49" s="1"/>
  <c r="B49"/>
  <c r="C48"/>
  <c r="E48" s="1"/>
  <c r="D51"/>
  <c r="B51"/>
  <c r="D11"/>
  <c r="E29"/>
  <c r="E34"/>
  <c r="E12"/>
  <c r="D18"/>
  <c r="E8"/>
  <c r="D10"/>
  <c r="E17"/>
  <c r="E16"/>
  <c r="D15"/>
  <c r="D13"/>
  <c r="C51" l="1"/>
  <c r="E50"/>
  <c r="E51"/>
  <c r="D14"/>
  <c r="B5"/>
  <c r="E28"/>
  <c r="E19" l="1"/>
  <c r="D19" s="1"/>
  <c r="E9"/>
  <c r="E39" s="1"/>
  <c r="E42"/>
  <c r="D39" l="1"/>
  <c r="E43"/>
</calcChain>
</file>

<file path=xl/sharedStrings.xml><?xml version="1.0" encoding="utf-8"?>
<sst xmlns="http://schemas.openxmlformats.org/spreadsheetml/2006/main" count="124" uniqueCount="72">
  <si>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</si>
  <si>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</si>
  <si>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</si>
  <si>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</si>
  <si>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</si>
  <si>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</si>
  <si>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</si>
  <si>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</si>
  <si>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</si>
  <si>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</si>
  <si>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</si>
  <si>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</si>
  <si>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</si>
  <si>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</si>
  <si>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</si>
  <si>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</si>
  <si>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</si>
  <si>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</si>
  <si>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</si>
  <si>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</si>
  <si>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</si>
  <si>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</si>
  <si>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д.17</t>
  </si>
  <si>
    <t>установка стендов "объявления"</t>
  </si>
  <si>
    <t>план</t>
  </si>
  <si>
    <t>факт</t>
  </si>
  <si>
    <t>ремонт теплоузлов</t>
  </si>
  <si>
    <t>окраска газопров.труб</t>
  </si>
  <si>
    <t>косметич.ремонт входов в подъезды</t>
  </si>
  <si>
    <t>ремонт пола в мусорокамере</t>
  </si>
  <si>
    <t>замена дверей в мусорокамеру</t>
  </si>
  <si>
    <t>8.Работы по ремонту общедомового имущества всего, в т.ч.</t>
  </si>
  <si>
    <t>май</t>
  </si>
  <si>
    <t>окраска МАФ</t>
  </si>
  <si>
    <t>установка информстендов в подъезде</t>
  </si>
  <si>
    <t>установка профильного оргаждения ТБО</t>
  </si>
  <si>
    <t>ремонт кровли козырьков входов, кв.35</t>
  </si>
  <si>
    <t>Остаток средств на конец периода (+ есть средства, -задолженность)</t>
  </si>
  <si>
    <t>ремонт входных площадок</t>
  </si>
  <si>
    <t>июль</t>
  </si>
  <si>
    <t>замена ливневой трубы п.2</t>
  </si>
  <si>
    <t>сентябрь</t>
  </si>
  <si>
    <t>ремонт МПШ кв 66</t>
  </si>
  <si>
    <t>7.техинвентаризация</t>
  </si>
  <si>
    <t>октябрь</t>
  </si>
  <si>
    <t>смена стояка отопления, кв.17,13</t>
  </si>
  <si>
    <t>апр,окт</t>
  </si>
  <si>
    <t>замена стояка канализации кв 16,12</t>
  </si>
  <si>
    <t>единица измерения работы и услуги</t>
  </si>
  <si>
    <t>Цена выполненной работы и услуги в руб.</t>
  </si>
  <si>
    <t>руб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</si>
  <si>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</si>
  <si>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</si>
  <si>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</si>
  <si>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</si>
  <si>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установка метал.сетки на фрамуги подвала</t>
  </si>
  <si>
    <t>ноябрь</t>
  </si>
  <si>
    <t>установка дверного блока на кровлю</t>
  </si>
  <si>
    <t>декабрь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</si>
  <si>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</si>
  <si>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</si>
  <si>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</si>
  <si>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</si>
  <si>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</si>
  <si>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</si>
  <si>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</si>
  <si>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</si>
  <si>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</si>
  <si>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</si>
  <si>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</si>
  <si>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</si>
  <si>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замена трубы ХВС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</si>
</sst>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" fontId="3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1" fontId="5" fillId="0" borderId="5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1" fontId="5" fillId="0" borderId="17" xfId="0" applyNumberFormat="1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 wrapText="1"/>
    </xf>
    <xf numFmtId="2" fontId="5" fillId="0" borderId="19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8" xfId="0" applyFont="1" applyFill="1" applyBorder="1" applyAlignment="1">
      <alignment vertical="top" wrapText="1"/>
    </xf>
    <xf numFmtId="2" fontId="8" fillId="0" borderId="7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2" fontId="10" fillId="0" borderId="4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top" wrapText="1"/>
    </xf>
    <xf numFmtId="1" fontId="8" fillId="0" borderId="3" xfId="1" applyNumberFormat="1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1" fontId="10" fillId="0" borderId="5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1" fontId="6" fillId="0" borderId="11" xfId="0" applyNumberFormat="1" applyFont="1" applyFill="1" applyBorder="1" applyAlignment="1">
      <alignment vertical="top" wrapText="1"/>
    </xf>
    <xf numFmtId="1" fontId="5" fillId="0" borderId="8" xfId="0" applyNumberFormat="1" applyFont="1" applyFill="1" applyBorder="1" applyAlignment="1">
      <alignment vertical="top" wrapText="1"/>
    </xf>
    <xf numFmtId="1" fontId="8" fillId="0" borderId="8" xfId="1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/>
    <xf numFmtId="0" fontId="6" fillId="0" borderId="6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0" fontId="6" fillId="0" borderId="10" xfId="0" applyNumberFormat="1" applyFont="1" applyFill="1" applyBorder="1" applyAlignment="1">
      <alignment vertical="top" wrapText="1"/>
    </xf>
    <xf numFmtId="1" fontId="6" fillId="0" borderId="11" xfId="1" applyNumberFormat="1" applyFont="1" applyFill="1" applyBorder="1" applyAlignment="1">
      <alignment vertical="top"/>
    </xf>
    <xf numFmtId="0" fontId="5" fillId="0" borderId="21" xfId="0" applyFont="1" applyFill="1" applyBorder="1" applyAlignment="1">
      <alignment wrapText="1"/>
    </xf>
    <xf numFmtId="1" fontId="5" fillId="0" borderId="22" xfId="0" applyNumberFormat="1" applyFont="1" applyFill="1" applyBorder="1" applyAlignment="1">
      <alignment vertical="top"/>
    </xf>
    <xf numFmtId="1" fontId="5" fillId="0" borderId="22" xfId="0" applyNumberFormat="1" applyFont="1" applyFill="1" applyBorder="1"/>
    <xf numFmtId="1" fontId="5" fillId="0" borderId="23" xfId="0" applyNumberFormat="1" applyFont="1" applyFill="1" applyBorder="1"/>
    <xf numFmtId="1" fontId="5" fillId="0" borderId="19" xfId="0" applyNumberFormat="1" applyFont="1" applyFill="1" applyBorder="1" applyAlignment="1">
      <alignment vertical="top" wrapText="1"/>
    </xf>
    <xf numFmtId="1" fontId="8" fillId="0" borderId="0" xfId="0" applyNumberFormat="1" applyFont="1" applyFill="1" applyAlignment="1">
      <alignment wrapText="1"/>
    </xf>
    <xf numFmtId="0" fontId="10" fillId="0" borderId="3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8" fillId="0" borderId="24" xfId="0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3"/>
  <sheetViews>
    <sheetView tabSelected="1" topLeftCell="A30" workbookViewId="0">
      <selection sqref="A1:E52"/>
    </sheetView>
  </sheetViews>
  <sheetFormatPr defaultRowHeight="16.5"/>
  <cols>
    <col min="1" max="1" width="71" style="72" customWidth="1"/>
    <col min="2" max="2" width="11.85546875" style="72" customWidth="1"/>
    <col min="3" max="3" width="12.140625" style="72" customWidth="1"/>
    <col min="4" max="4" width="13.42578125" style="72" customWidth="1"/>
    <col min="5" max="5" width="13.5703125" style="21" customWidth="1"/>
    <col min="6" max="6" width="9.85546875" style="72" bestFit="1" customWidth="1"/>
    <col min="7" max="9" width="9.140625" style="4"/>
    <col min="10" max="14" width="9.140625" style="5"/>
  </cols>
  <sheetData>
    <row r="1" spans="1:14" ht="31.5">
      <c r="A1" s="19" t="s">
        <v>17</v>
      </c>
      <c r="C1" s="72" t="s">
        <v>51</v>
      </c>
      <c r="D1" s="20" t="s">
        <v>52</v>
      </c>
      <c r="E1" s="20">
        <v>12</v>
      </c>
    </row>
    <row r="2" spans="1:14">
      <c r="A2" s="12" t="s">
        <v>22</v>
      </c>
      <c r="D2" s="21"/>
    </row>
    <row r="3" spans="1:14">
      <c r="A3" s="72" t="s">
        <v>0</v>
      </c>
      <c r="B3" s="72">
        <v>3871</v>
      </c>
    </row>
    <row r="4" spans="1:14">
      <c r="A4" s="72" t="s">
        <v>1</v>
      </c>
      <c r="B4" s="72">
        <v>17.2</v>
      </c>
      <c r="D4" s="21"/>
    </row>
    <row r="5" spans="1:14">
      <c r="A5" s="72" t="s">
        <v>53</v>
      </c>
      <c r="B5" s="73">
        <f>B3*B4*E1</f>
        <v>798974.39999999991</v>
      </c>
      <c r="C5" s="22"/>
      <c r="D5" s="22"/>
    </row>
    <row r="6" spans="1:14" ht="17.25" thickBot="1">
      <c r="A6" s="72" t="s">
        <v>2</v>
      </c>
      <c r="B6" s="72">
        <v>99.36</v>
      </c>
    </row>
    <row r="7" spans="1:14" s="2" customFormat="1" ht="78.75">
      <c r="A7" s="15" t="s">
        <v>3</v>
      </c>
      <c r="B7" s="16" t="s">
        <v>19</v>
      </c>
      <c r="C7" s="17" t="s">
        <v>48</v>
      </c>
      <c r="D7" s="18" t="s">
        <v>54</v>
      </c>
      <c r="E7" s="18" t="s">
        <v>49</v>
      </c>
      <c r="F7" s="23"/>
      <c r="G7" s="7"/>
      <c r="H7" s="7"/>
      <c r="I7" s="7"/>
      <c r="J7" s="8"/>
      <c r="K7" s="8"/>
      <c r="L7" s="8"/>
      <c r="M7" s="8"/>
      <c r="N7" s="8"/>
    </row>
    <row r="8" spans="1:14" ht="31.5">
      <c r="A8" s="24" t="s">
        <v>4</v>
      </c>
      <c r="B8" s="25" t="s">
        <v>20</v>
      </c>
      <c r="C8" s="26" t="s">
        <v>50</v>
      </c>
      <c r="D8" s="27">
        <v>0.87</v>
      </c>
      <c r="E8" s="28">
        <f>D8*B3*E1</f>
        <v>40413.24</v>
      </c>
    </row>
    <row r="9" spans="1:14" ht="47.25">
      <c r="A9" s="24" t="s">
        <v>5</v>
      </c>
      <c r="B9" s="25" t="s">
        <v>20</v>
      </c>
      <c r="C9" s="26" t="s">
        <v>50</v>
      </c>
      <c r="D9" s="27">
        <f>4.3+D10+D11+D12+D13</f>
        <v>6.6862120037888566</v>
      </c>
      <c r="E9" s="28">
        <f>D9*B3*E1</f>
        <v>310587.92</v>
      </c>
    </row>
    <row r="10" spans="1:14">
      <c r="A10" s="29" t="s">
        <v>6</v>
      </c>
      <c r="B10" s="25"/>
      <c r="C10" s="26" t="s">
        <v>50</v>
      </c>
      <c r="D10" s="27">
        <f>E10/E1/B3</f>
        <v>0.21097046413502107</v>
      </c>
      <c r="E10" s="28">
        <v>9800</v>
      </c>
    </row>
    <row r="11" spans="1:14">
      <c r="A11" s="29" t="s">
        <v>7</v>
      </c>
      <c r="B11" s="25"/>
      <c r="C11" s="26" t="s">
        <v>50</v>
      </c>
      <c r="D11" s="27">
        <f>E11/E1/B3</f>
        <v>4.0859381727374494E-2</v>
      </c>
      <c r="E11" s="28">
        <v>1898</v>
      </c>
    </row>
    <row r="12" spans="1:14">
      <c r="A12" s="29" t="s">
        <v>8</v>
      </c>
      <c r="B12" s="25" t="s">
        <v>20</v>
      </c>
      <c r="C12" s="26" t="s">
        <v>50</v>
      </c>
      <c r="D12" s="27">
        <v>0.16</v>
      </c>
      <c r="E12" s="28">
        <f>D12*E1*B3</f>
        <v>7432.32</v>
      </c>
    </row>
    <row r="13" spans="1:14">
      <c r="A13" s="29" t="s">
        <v>9</v>
      </c>
      <c r="B13" s="25" t="s">
        <v>20</v>
      </c>
      <c r="C13" s="26" t="s">
        <v>50</v>
      </c>
      <c r="D13" s="27">
        <f>E13/B3/E1</f>
        <v>1.9743821579264618</v>
      </c>
      <c r="E13" s="28">
        <v>91714</v>
      </c>
    </row>
    <row r="14" spans="1:14" ht="47.25">
      <c r="A14" s="24" t="s">
        <v>10</v>
      </c>
      <c r="B14" s="25" t="s">
        <v>20</v>
      </c>
      <c r="C14" s="26" t="s">
        <v>50</v>
      </c>
      <c r="D14" s="27">
        <f>E14/E1/B3</f>
        <v>3.5990700077499356</v>
      </c>
      <c r="E14" s="28">
        <f>5805*2.4*E1</f>
        <v>167184</v>
      </c>
    </row>
    <row r="15" spans="1:14">
      <c r="A15" s="24" t="s">
        <v>11</v>
      </c>
      <c r="B15" s="25" t="s">
        <v>20</v>
      </c>
      <c r="C15" s="26" t="s">
        <v>50</v>
      </c>
      <c r="D15" s="27">
        <f>E15/E1/B3</f>
        <v>1.4871264961680877</v>
      </c>
      <c r="E15" s="28">
        <v>69080</v>
      </c>
    </row>
    <row r="16" spans="1:14" ht="18" customHeight="1">
      <c r="A16" s="24" t="s">
        <v>12</v>
      </c>
      <c r="B16" s="25" t="s">
        <v>20</v>
      </c>
      <c r="C16" s="26" t="s">
        <v>50</v>
      </c>
      <c r="D16" s="27">
        <v>0.43</v>
      </c>
      <c r="E16" s="28">
        <f>D16*E1*B3</f>
        <v>19974.36</v>
      </c>
    </row>
    <row r="17" spans="1:14" ht="47.25">
      <c r="A17" s="24" t="s">
        <v>13</v>
      </c>
      <c r="B17" s="25" t="s">
        <v>20</v>
      </c>
      <c r="C17" s="26" t="s">
        <v>50</v>
      </c>
      <c r="D17" s="27">
        <v>0.44</v>
      </c>
      <c r="E17" s="28">
        <f>D17*E1*B3</f>
        <v>20438.88</v>
      </c>
    </row>
    <row r="18" spans="1:14" ht="17.25" thickBot="1">
      <c r="A18" s="30" t="s">
        <v>43</v>
      </c>
      <c r="B18" s="31" t="s">
        <v>41</v>
      </c>
      <c r="C18" s="32" t="s">
        <v>50</v>
      </c>
      <c r="D18" s="66">
        <f>E18/E1/B3</f>
        <v>4.8178765176956857E-2</v>
      </c>
      <c r="E18" s="74">
        <v>2238</v>
      </c>
    </row>
    <row r="19" spans="1:14" s="1" customFormat="1">
      <c r="A19" s="33" t="s">
        <v>31</v>
      </c>
      <c r="B19" s="34"/>
      <c r="C19" s="34"/>
      <c r="D19" s="35">
        <f>E19/E1/B3</f>
        <v>3.599796994747265</v>
      </c>
      <c r="E19" s="75">
        <f>E21+E22+E23+E24+E25+E26+E27+E28+E29+E30+E31+E32+E33+E34+E35+E36+E38+E37</f>
        <v>167217.76999999996</v>
      </c>
      <c r="F19" s="72"/>
      <c r="G19" s="4"/>
      <c r="H19" s="4"/>
      <c r="I19" s="4"/>
      <c r="J19" s="5"/>
      <c r="K19" s="5"/>
      <c r="L19" s="5"/>
      <c r="M19" s="5"/>
      <c r="N19" s="5"/>
    </row>
    <row r="20" spans="1:14" s="1" customFormat="1">
      <c r="A20" s="36"/>
      <c r="B20" s="37"/>
      <c r="C20" s="37"/>
      <c r="D20" s="38" t="s">
        <v>24</v>
      </c>
      <c r="E20" s="39" t="s">
        <v>25</v>
      </c>
      <c r="F20" s="72"/>
      <c r="G20" s="4"/>
      <c r="H20" s="4"/>
      <c r="I20" s="4"/>
      <c r="J20" s="5"/>
      <c r="K20" s="5"/>
      <c r="L20" s="5"/>
      <c r="M20" s="5"/>
      <c r="N20" s="5"/>
    </row>
    <row r="21" spans="1:14" s="3" customFormat="1">
      <c r="A21" s="36" t="s">
        <v>26</v>
      </c>
      <c r="B21" s="37" t="s">
        <v>41</v>
      </c>
      <c r="C21" s="40" t="s">
        <v>50</v>
      </c>
      <c r="D21" s="28">
        <v>8000</v>
      </c>
      <c r="E21" s="41">
        <v>2409.59</v>
      </c>
      <c r="F21" s="12"/>
      <c r="G21" s="9"/>
      <c r="H21" s="9"/>
      <c r="I21" s="9"/>
      <c r="J21" s="10"/>
      <c r="K21" s="10"/>
      <c r="L21" s="10"/>
      <c r="M21" s="10"/>
      <c r="N21" s="10"/>
    </row>
    <row r="22" spans="1:14" s="3" customFormat="1">
      <c r="A22" s="36" t="s">
        <v>27</v>
      </c>
      <c r="B22" s="37" t="s">
        <v>32</v>
      </c>
      <c r="C22" s="40" t="s">
        <v>50</v>
      </c>
      <c r="D22" s="28">
        <v>5000</v>
      </c>
      <c r="E22" s="41">
        <v>4600</v>
      </c>
      <c r="F22" s="12"/>
      <c r="G22" s="9"/>
      <c r="H22" s="9"/>
      <c r="I22" s="9"/>
      <c r="J22" s="10"/>
      <c r="K22" s="10"/>
      <c r="L22" s="10"/>
      <c r="M22" s="10"/>
      <c r="N22" s="10"/>
    </row>
    <row r="23" spans="1:14" s="3" customFormat="1">
      <c r="A23" s="36" t="s">
        <v>28</v>
      </c>
      <c r="B23" s="37" t="s">
        <v>32</v>
      </c>
      <c r="C23" s="40" t="s">
        <v>50</v>
      </c>
      <c r="D23" s="28">
        <v>22000</v>
      </c>
      <c r="E23" s="41">
        <v>15285.46</v>
      </c>
      <c r="F23" s="12"/>
      <c r="G23" s="9"/>
      <c r="H23" s="9"/>
      <c r="I23" s="9"/>
      <c r="J23" s="10"/>
      <c r="K23" s="10"/>
      <c r="L23" s="10"/>
      <c r="M23" s="10"/>
      <c r="N23" s="10"/>
    </row>
    <row r="24" spans="1:14" s="3" customFormat="1">
      <c r="A24" s="36" t="s">
        <v>23</v>
      </c>
      <c r="B24" s="37" t="s">
        <v>32</v>
      </c>
      <c r="C24" s="40" t="s">
        <v>50</v>
      </c>
      <c r="D24" s="28">
        <v>2000</v>
      </c>
      <c r="E24" s="41">
        <v>1421.03</v>
      </c>
      <c r="F24" s="12"/>
      <c r="G24" s="9"/>
      <c r="H24" s="9"/>
      <c r="I24" s="9"/>
      <c r="J24" s="10"/>
      <c r="K24" s="10"/>
      <c r="L24" s="10"/>
      <c r="M24" s="10"/>
      <c r="N24" s="10"/>
    </row>
    <row r="25" spans="1:14" s="3" customFormat="1">
      <c r="A25" s="36" t="s">
        <v>29</v>
      </c>
      <c r="B25" s="37" t="s">
        <v>32</v>
      </c>
      <c r="C25" s="40" t="s">
        <v>50</v>
      </c>
      <c r="D25" s="28">
        <v>2100</v>
      </c>
      <c r="E25" s="41">
        <v>528.32000000000005</v>
      </c>
      <c r="F25" s="12"/>
      <c r="G25" s="9"/>
      <c r="H25" s="9"/>
      <c r="I25" s="9"/>
      <c r="J25" s="10"/>
      <c r="K25" s="10"/>
      <c r="L25" s="10"/>
      <c r="M25" s="10"/>
      <c r="N25" s="10"/>
    </row>
    <row r="26" spans="1:14" s="3" customFormat="1">
      <c r="A26" s="36" t="s">
        <v>30</v>
      </c>
      <c r="B26" s="37" t="s">
        <v>32</v>
      </c>
      <c r="C26" s="40" t="s">
        <v>50</v>
      </c>
      <c r="D26" s="28">
        <v>20000</v>
      </c>
      <c r="E26" s="41">
        <v>20270</v>
      </c>
      <c r="F26" s="12"/>
      <c r="G26" s="9"/>
      <c r="H26" s="9"/>
      <c r="I26" s="9"/>
      <c r="J26" s="10"/>
      <c r="K26" s="10"/>
      <c r="L26" s="10"/>
      <c r="M26" s="10"/>
      <c r="N26" s="10"/>
    </row>
    <row r="27" spans="1:14" s="3" customFormat="1">
      <c r="A27" s="36" t="s">
        <v>38</v>
      </c>
      <c r="B27" s="37" t="s">
        <v>39</v>
      </c>
      <c r="C27" s="40" t="s">
        <v>50</v>
      </c>
      <c r="D27" s="28">
        <v>50000</v>
      </c>
      <c r="E27" s="41">
        <v>74821.210000000006</v>
      </c>
      <c r="F27" s="12"/>
      <c r="G27" s="9"/>
      <c r="H27" s="9"/>
      <c r="I27" s="9"/>
      <c r="J27" s="10"/>
      <c r="K27" s="10"/>
      <c r="L27" s="10"/>
      <c r="M27" s="10"/>
      <c r="N27" s="10"/>
    </row>
    <row r="28" spans="1:14" s="3" customFormat="1">
      <c r="A28" s="36" t="s">
        <v>36</v>
      </c>
      <c r="B28" s="37" t="s">
        <v>32</v>
      </c>
      <c r="C28" s="40" t="s">
        <v>50</v>
      </c>
      <c r="D28" s="28">
        <v>13200</v>
      </c>
      <c r="E28" s="41">
        <f>4858.26+6943.07</f>
        <v>11801.33</v>
      </c>
      <c r="F28" s="12"/>
      <c r="G28" s="9"/>
      <c r="H28" s="9"/>
      <c r="I28" s="9"/>
      <c r="J28" s="10"/>
      <c r="K28" s="10"/>
      <c r="L28" s="10"/>
      <c r="M28" s="10"/>
      <c r="N28" s="10"/>
    </row>
    <row r="29" spans="1:14" s="3" customFormat="1">
      <c r="A29" s="36" t="s">
        <v>47</v>
      </c>
      <c r="B29" s="37" t="s">
        <v>46</v>
      </c>
      <c r="C29" s="40" t="s">
        <v>50</v>
      </c>
      <c r="D29" s="27"/>
      <c r="E29" s="41">
        <f>1012.25+1093.97</f>
        <v>2106.2200000000003</v>
      </c>
      <c r="F29" s="12"/>
      <c r="G29" s="9"/>
      <c r="H29" s="9"/>
      <c r="I29" s="9"/>
      <c r="J29" s="10"/>
      <c r="K29" s="10"/>
      <c r="L29" s="10"/>
      <c r="M29" s="10"/>
      <c r="N29" s="10"/>
    </row>
    <row r="30" spans="1:14" s="3" customFormat="1">
      <c r="A30" s="36" t="s">
        <v>33</v>
      </c>
      <c r="B30" s="37" t="s">
        <v>32</v>
      </c>
      <c r="C30" s="40" t="s">
        <v>50</v>
      </c>
      <c r="D30" s="27"/>
      <c r="E30" s="41">
        <v>1622.08</v>
      </c>
      <c r="F30" s="12"/>
      <c r="G30" s="6"/>
      <c r="H30" s="9"/>
      <c r="I30" s="9"/>
      <c r="J30" s="10"/>
      <c r="K30" s="10"/>
      <c r="L30" s="10"/>
      <c r="M30" s="10"/>
      <c r="N30" s="10"/>
    </row>
    <row r="31" spans="1:14" s="3" customFormat="1">
      <c r="A31" s="36" t="s">
        <v>34</v>
      </c>
      <c r="B31" s="37" t="s">
        <v>32</v>
      </c>
      <c r="C31" s="40" t="s">
        <v>50</v>
      </c>
      <c r="D31" s="27"/>
      <c r="E31" s="41">
        <v>2275.7800000000002</v>
      </c>
      <c r="F31" s="12"/>
      <c r="G31" s="6"/>
      <c r="H31" s="9"/>
      <c r="I31" s="9"/>
      <c r="J31" s="10"/>
      <c r="K31" s="10"/>
      <c r="L31" s="10"/>
      <c r="M31" s="10"/>
      <c r="N31" s="10"/>
    </row>
    <row r="32" spans="1:14" s="3" customFormat="1">
      <c r="A32" s="36" t="s">
        <v>35</v>
      </c>
      <c r="B32" s="37" t="s">
        <v>32</v>
      </c>
      <c r="C32" s="40" t="s">
        <v>50</v>
      </c>
      <c r="D32" s="27"/>
      <c r="E32" s="41">
        <v>10507.87</v>
      </c>
      <c r="F32" s="12"/>
      <c r="G32" s="6"/>
      <c r="H32" s="9"/>
      <c r="I32" s="9"/>
      <c r="J32" s="10"/>
      <c r="K32" s="10"/>
      <c r="L32" s="10"/>
      <c r="M32" s="10"/>
      <c r="N32" s="10"/>
    </row>
    <row r="33" spans="1:14" s="3" customFormat="1">
      <c r="A33" s="36" t="s">
        <v>40</v>
      </c>
      <c r="B33" s="37" t="s">
        <v>39</v>
      </c>
      <c r="C33" s="40" t="s">
        <v>50</v>
      </c>
      <c r="D33" s="27"/>
      <c r="E33" s="41">
        <v>3558.36</v>
      </c>
      <c r="F33" s="12"/>
      <c r="G33" s="9"/>
      <c r="H33" s="9"/>
      <c r="I33" s="9"/>
      <c r="J33" s="10"/>
      <c r="K33" s="10"/>
      <c r="L33" s="10"/>
      <c r="M33" s="10"/>
      <c r="N33" s="10"/>
    </row>
    <row r="34" spans="1:14" s="3" customFormat="1">
      <c r="A34" s="36" t="s">
        <v>45</v>
      </c>
      <c r="B34" s="37" t="s">
        <v>44</v>
      </c>
      <c r="C34" s="40" t="s">
        <v>50</v>
      </c>
      <c r="D34" s="27"/>
      <c r="E34" s="41">
        <f>2291.59+616.36</f>
        <v>2907.9500000000003</v>
      </c>
      <c r="F34" s="12"/>
      <c r="G34" s="9"/>
      <c r="H34" s="9"/>
      <c r="I34" s="9"/>
      <c r="J34" s="10"/>
      <c r="K34" s="10"/>
      <c r="L34" s="10"/>
      <c r="M34" s="10"/>
      <c r="N34" s="10"/>
    </row>
    <row r="35" spans="1:14" s="3" customFormat="1">
      <c r="A35" s="36" t="s">
        <v>71</v>
      </c>
      <c r="B35" s="37" t="s">
        <v>44</v>
      </c>
      <c r="C35" s="40" t="s">
        <v>50</v>
      </c>
      <c r="D35" s="27"/>
      <c r="E35" s="41">
        <v>2233.33</v>
      </c>
      <c r="F35" s="12"/>
      <c r="G35" s="9"/>
      <c r="H35" s="9"/>
      <c r="I35" s="9"/>
      <c r="J35" s="10"/>
      <c r="K35" s="10"/>
      <c r="L35" s="10"/>
      <c r="M35" s="10"/>
      <c r="N35" s="10"/>
    </row>
    <row r="36" spans="1:14" s="3" customFormat="1">
      <c r="A36" s="36" t="s">
        <v>42</v>
      </c>
      <c r="B36" s="37" t="s">
        <v>41</v>
      </c>
      <c r="C36" s="40" t="s">
        <v>50</v>
      </c>
      <c r="D36" s="27"/>
      <c r="E36" s="41">
        <v>2160</v>
      </c>
      <c r="F36" s="12"/>
      <c r="G36" s="9"/>
      <c r="H36" s="9"/>
      <c r="I36" s="9"/>
      <c r="J36" s="10"/>
      <c r="K36" s="10"/>
      <c r="L36" s="10"/>
      <c r="M36" s="10"/>
      <c r="N36" s="10"/>
    </row>
    <row r="37" spans="1:14" s="3" customFormat="1">
      <c r="A37" s="63" t="s">
        <v>57</v>
      </c>
      <c r="B37" s="64" t="s">
        <v>58</v>
      </c>
      <c r="C37" s="65" t="s">
        <v>50</v>
      </c>
      <c r="D37" s="66"/>
      <c r="E37" s="67">
        <v>4812</v>
      </c>
      <c r="F37" s="12"/>
      <c r="G37" s="9"/>
      <c r="H37" s="9"/>
      <c r="I37" s="9"/>
      <c r="J37" s="10"/>
      <c r="K37" s="10"/>
      <c r="L37" s="10"/>
      <c r="M37" s="10"/>
      <c r="N37" s="10"/>
    </row>
    <row r="38" spans="1:14" s="3" customFormat="1" ht="17.25" thickBot="1">
      <c r="A38" s="42" t="s">
        <v>55</v>
      </c>
      <c r="B38" s="43" t="s">
        <v>56</v>
      </c>
      <c r="C38" s="44" t="s">
        <v>50</v>
      </c>
      <c r="D38" s="45"/>
      <c r="E38" s="46">
        <v>3897.24</v>
      </c>
      <c r="F38" s="12"/>
      <c r="G38" s="9"/>
      <c r="H38" s="9"/>
      <c r="I38" s="9"/>
      <c r="J38" s="10"/>
      <c r="K38" s="10"/>
      <c r="L38" s="10"/>
      <c r="M38" s="10"/>
      <c r="N38" s="10"/>
    </row>
    <row r="39" spans="1:14" ht="17.25" thickBot="1">
      <c r="A39" s="47" t="s">
        <v>14</v>
      </c>
      <c r="B39" s="48"/>
      <c r="C39" s="49" t="s">
        <v>50</v>
      </c>
      <c r="D39" s="50">
        <f>D8+D9+D14+D15+D16+D17+D18+D19</f>
        <v>17.160384267631102</v>
      </c>
      <c r="E39" s="91">
        <f>E8+E9+E14+E15+E16+E17+E18+E19</f>
        <v>797134.16999999993</v>
      </c>
      <c r="F39" s="12"/>
      <c r="G39" s="11"/>
    </row>
    <row r="40" spans="1:14" s="1" customFormat="1" ht="16.5" customHeight="1">
      <c r="A40" s="52" t="s">
        <v>18</v>
      </c>
      <c r="B40" s="53"/>
      <c r="C40" s="68" t="s">
        <v>50</v>
      </c>
      <c r="D40" s="54"/>
      <c r="E40" s="76">
        <v>-10237</v>
      </c>
      <c r="F40" s="51"/>
      <c r="G40" s="4"/>
      <c r="H40" s="4"/>
      <c r="I40" s="4"/>
      <c r="J40" s="5"/>
      <c r="K40" s="5"/>
      <c r="L40" s="5"/>
      <c r="M40" s="5"/>
      <c r="N40" s="5"/>
    </row>
    <row r="41" spans="1:14" s="1" customFormat="1">
      <c r="A41" s="55" t="s">
        <v>21</v>
      </c>
      <c r="B41" s="56"/>
      <c r="C41" s="26" t="s">
        <v>50</v>
      </c>
      <c r="D41" s="57"/>
      <c r="E41" s="69">
        <v>17092</v>
      </c>
      <c r="F41" s="51"/>
      <c r="G41" s="4"/>
      <c r="H41" s="4"/>
      <c r="I41" s="4"/>
      <c r="J41" s="5"/>
      <c r="K41" s="5"/>
      <c r="L41" s="5"/>
      <c r="M41" s="5"/>
      <c r="N41" s="5"/>
    </row>
    <row r="42" spans="1:14" s="1" customFormat="1">
      <c r="A42" s="55" t="s">
        <v>15</v>
      </c>
      <c r="B42" s="56"/>
      <c r="C42" s="26" t="s">
        <v>50</v>
      </c>
      <c r="D42" s="57"/>
      <c r="E42" s="69">
        <f>B5*B6/100</f>
        <v>793860.96383999987</v>
      </c>
      <c r="F42" s="92"/>
      <c r="G42" s="4"/>
      <c r="H42" s="4"/>
      <c r="I42" s="4"/>
      <c r="J42" s="5"/>
      <c r="K42" s="5"/>
      <c r="L42" s="5"/>
      <c r="M42" s="5"/>
      <c r="N42" s="5"/>
    </row>
    <row r="43" spans="1:14" s="3" customFormat="1" ht="32.25" thickBot="1">
      <c r="A43" s="58" t="s">
        <v>37</v>
      </c>
      <c r="B43" s="59"/>
      <c r="C43" s="70" t="s">
        <v>50</v>
      </c>
      <c r="D43" s="60"/>
      <c r="E43" s="71">
        <f>E40+E41+E42-E39</f>
        <v>3581.7938399999402</v>
      </c>
      <c r="F43" s="61"/>
      <c r="G43" s="9"/>
      <c r="H43" s="9"/>
      <c r="I43" s="9"/>
      <c r="J43" s="10"/>
      <c r="K43" s="10"/>
      <c r="L43" s="10"/>
      <c r="M43" s="10"/>
      <c r="N43" s="10"/>
    </row>
    <row r="44" spans="1:14" s="97" customFormat="1" ht="15.75">
      <c r="A44" s="103" t="s">
        <v>70</v>
      </c>
      <c r="B44" s="104"/>
      <c r="C44" s="104"/>
      <c r="D44" s="105"/>
      <c r="E44" s="93">
        <v>1235</v>
      </c>
      <c r="F44" s="94"/>
      <c r="G44" s="95"/>
      <c r="H44" s="96"/>
      <c r="I44" s="96"/>
      <c r="J44" s="96"/>
    </row>
    <row r="45" spans="1:14" ht="17.25" thickBot="1">
      <c r="A45" s="77" t="s">
        <v>59</v>
      </c>
      <c r="B45" s="77"/>
      <c r="C45" s="77"/>
      <c r="D45" s="77"/>
      <c r="E45" s="78"/>
      <c r="F45" s="78"/>
    </row>
    <row r="46" spans="1:14">
      <c r="A46" s="79" t="s">
        <v>60</v>
      </c>
      <c r="B46" s="98" t="s">
        <v>61</v>
      </c>
      <c r="C46" s="98" t="s">
        <v>62</v>
      </c>
      <c r="D46" s="100"/>
      <c r="E46" s="101" t="s">
        <v>63</v>
      </c>
      <c r="F46" s="13"/>
    </row>
    <row r="47" spans="1:14" ht="63">
      <c r="A47" s="80"/>
      <c r="B47" s="99"/>
      <c r="C47" s="81" t="s">
        <v>64</v>
      </c>
      <c r="D47" s="81" t="s">
        <v>65</v>
      </c>
      <c r="E47" s="102"/>
      <c r="F47" s="13"/>
    </row>
    <row r="48" spans="1:14">
      <c r="A48" s="82" t="s">
        <v>66</v>
      </c>
      <c r="B48" s="83">
        <f>1010419+326770+84909</f>
        <v>1422098</v>
      </c>
      <c r="C48" s="83">
        <f>1027300+394877</f>
        <v>1422177</v>
      </c>
      <c r="D48" s="83"/>
      <c r="E48" s="84">
        <f>C48*B6/100</f>
        <v>1413075.0671999999</v>
      </c>
      <c r="F48" s="14"/>
    </row>
    <row r="49" spans="1:6">
      <c r="A49" s="82" t="s">
        <v>67</v>
      </c>
      <c r="B49" s="83">
        <f>95662+154564</f>
        <v>250226</v>
      </c>
      <c r="C49" s="83">
        <f>95639+154237</f>
        <v>249876</v>
      </c>
      <c r="D49" s="83"/>
      <c r="E49" s="84">
        <f>C49*B6/100</f>
        <v>248276.7936</v>
      </c>
      <c r="F49" s="14"/>
    </row>
    <row r="50" spans="1:6" ht="17.25" thickBot="1">
      <c r="A50" s="85" t="s">
        <v>68</v>
      </c>
      <c r="B50" s="86">
        <v>115332</v>
      </c>
      <c r="C50" s="86">
        <f>106052+8667</f>
        <v>114719</v>
      </c>
      <c r="D50" s="86">
        <f>540+75</f>
        <v>615</v>
      </c>
      <c r="E50" s="84">
        <f>C50*B6/100</f>
        <v>113984.7984</v>
      </c>
      <c r="F50" s="14"/>
    </row>
    <row r="51" spans="1:6" ht="17.25" thickBot="1">
      <c r="A51" s="87" t="s">
        <v>69</v>
      </c>
      <c r="B51" s="88">
        <f>SUM(B48:B50)</f>
        <v>1787656</v>
      </c>
      <c r="C51" s="89">
        <f>SUM(C48:C50)</f>
        <v>1786772</v>
      </c>
      <c r="D51" s="89">
        <f>SUM(D48:D50)</f>
        <v>615</v>
      </c>
      <c r="E51" s="90">
        <f>SUM(E48:E50)</f>
        <v>1775336.6591999999</v>
      </c>
      <c r="F51" s="14"/>
    </row>
    <row r="52" spans="1:6">
      <c r="A52" s="62" t="s">
        <v>16</v>
      </c>
      <c r="B52" s="21"/>
      <c r="C52" s="21"/>
      <c r="E52" s="22"/>
    </row>
    <row r="53" spans="1:6">
      <c r="B53" s="21"/>
      <c r="C53" s="21"/>
      <c r="E53" s="72"/>
    </row>
  </sheetData>
  <mergeCells count="4">
    <mergeCell ref="B46:B47"/>
    <mergeCell ref="C46:D46"/>
    <mergeCell ref="E46:E47"/>
    <mergeCell ref="A44:D44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2017-02-15T11:44:06Z</cp:lastPrinted>
  <dcterms:created xsi:type="dcterms:W3CDTF">2016-04-22T06:39:22Z</dcterms:created>
  <dcterms:modified xsi:type="dcterms:W3CDTF">2017-03-20T04:41:03Z</dcterms:modified>
</cp:coreProperties>
</file>