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14" i="1"/>
  <c r="D54"/>
  <c r="C54"/>
  <c r="E54" s="1"/>
  <c r="D53"/>
  <c r="C53"/>
  <c r="B53"/>
  <c r="D52"/>
  <c r="C52"/>
  <c r="E52" s="1"/>
  <c r="B52"/>
  <c r="D14"/>
  <c r="D11"/>
  <c r="E37"/>
  <c r="E31"/>
  <c r="E30"/>
  <c r="E12"/>
  <c r="D13"/>
  <c r="D10"/>
  <c r="D9" s="1"/>
  <c r="D18"/>
  <c r="E17"/>
  <c r="E16"/>
  <c r="D15"/>
  <c r="E8"/>
  <c r="E46"/>
  <c r="E3"/>
  <c r="E22"/>
  <c r="C55" l="1"/>
  <c r="E53"/>
  <c r="E55" s="1"/>
  <c r="E19"/>
  <c r="D55"/>
  <c r="B55"/>
  <c r="D19"/>
  <c r="D43" l="1"/>
  <c r="E9" l="1"/>
  <c r="E43" s="1"/>
  <c r="E47" s="1"/>
</calcChain>
</file>

<file path=xl/sharedStrings.xml><?xml version="1.0" encoding="utf-8"?>
<sst xmlns="http://schemas.openxmlformats.org/spreadsheetml/2006/main" count="134" uniqueCount="81">
  <si>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</si>
  <si>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</si>
  <si>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</si>
  <si>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</si>
  <si>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</si>
  <si>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</si>
  <si>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</si>
  <si>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</si>
  <si>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</si>
  <si>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</si>
  <si>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</si>
  <si>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</si>
  <si>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</si>
  <si>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</si>
  <si>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7.Работы по обеспечению требований пожарной безопасности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</si>
  <si>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</si>
  <si>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</si>
  <si>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</si>
  <si>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</si>
  <si>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</si>
  <si>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2016г</t>
  </si>
  <si>
    <t>Период</t>
  </si>
  <si>
    <t>ежедневно</t>
  </si>
  <si>
    <t>Поступило прочих доходов от размещения оборудования</t>
  </si>
  <si>
    <t>монтаж системы АПС</t>
  </si>
  <si>
    <t>январь</t>
  </si>
  <si>
    <t>косметич.ремонт секций предлифтовой площадки под.6, 10 этаж</t>
  </si>
  <si>
    <t>Чебоксары, ул. Университетская, д.2/1</t>
  </si>
  <si>
    <t>план</t>
  </si>
  <si>
    <t>факт</t>
  </si>
  <si>
    <t>ремонт теплоузлов</t>
  </si>
  <si>
    <t>ремонт кровли козырьков входов п.3,4,5</t>
  </si>
  <si>
    <t>установка стендов "объявления"</t>
  </si>
  <si>
    <t>ремонт лестницы входа п.6</t>
  </si>
  <si>
    <t>ремонт входной площадки п.1</t>
  </si>
  <si>
    <t>8.Работы по ремонту общедомового имущества всего, в т.ч.</t>
  </si>
  <si>
    <t>май</t>
  </si>
  <si>
    <t>окраска МАФ</t>
  </si>
  <si>
    <t>установка информстендов в подъезде</t>
  </si>
  <si>
    <t>замена светильника в подъезде</t>
  </si>
  <si>
    <t>июнь</t>
  </si>
  <si>
    <t>установка сетки над вентшахтой и продухи подвала</t>
  </si>
  <si>
    <t>окраска каркаса контейнерной площадки</t>
  </si>
  <si>
    <t>ремонт отмостки</t>
  </si>
  <si>
    <t>в т.ч. Нежилые</t>
  </si>
  <si>
    <t>Остаток средств на конец периода (+ есть средства, -задолженность)</t>
  </si>
  <si>
    <t>июль</t>
  </si>
  <si>
    <t>янв,авг</t>
  </si>
  <si>
    <t>ремонт мягкой кровли балконных козырьков кв.93</t>
  </si>
  <si>
    <t>август</t>
  </si>
  <si>
    <t>ремонт мягкой кровли, кв.127,231,235/1,278/1, козырек п.2</t>
  </si>
  <si>
    <t>сентябрь</t>
  </si>
  <si>
    <t>ежемесячно</t>
  </si>
  <si>
    <t>ремонт системы противодымной вентиляции</t>
  </si>
  <si>
    <t>октябрь</t>
  </si>
  <si>
    <t>ремонт ливневки</t>
  </si>
  <si>
    <t>обустройство отмостков 225 кв.м.</t>
  </si>
  <si>
    <t>замена канализ. Стояка кв.78,63</t>
  </si>
  <si>
    <t>замена трубы отопления и ГВС, стояка отопления кв. 303, 266, 251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</si>
  <si>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</si>
  <si>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</si>
  <si>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помещения",руб</t>
  </si>
  <si>
    <t>руб</t>
  </si>
  <si>
    <t>Стоимость выполн.работы /услуги на 1 кв.м.</t>
  </si>
  <si>
    <t>февр,май, сент, дек</t>
  </si>
  <si>
    <t>декабрь</t>
  </si>
  <si>
    <t>переустройство системы отопления кв.29</t>
  </si>
  <si>
    <t>замена стояка и крана ХВС кв. 137,233,235/1,247,228, 136,140,144,148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</si>
  <si>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</si>
  <si>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</si>
  <si>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</si>
  <si>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</si>
  <si>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</si>
  <si>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</si>
  <si>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</si>
  <si>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</si>
  <si>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</si>
  <si>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</si>
  <si>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</si>
  <si>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</si>
  <si>
    <t>ян,май,окт,ноя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</si>
</sst>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1" fontId="3" fillId="0" borderId="0" xfId="0" applyNumberFormat="1" applyFont="1" applyFill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6" fillId="0" borderId="0" xfId="0" applyFont="1" applyFill="1"/>
    <xf numFmtId="1" fontId="6" fillId="0" borderId="0" xfId="0" applyNumberFormat="1" applyFont="1" applyFill="1"/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17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1" fontId="6" fillId="0" borderId="11" xfId="0" applyNumberFormat="1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2" fontId="5" fillId="0" borderId="7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2" fontId="6" fillId="0" borderId="11" xfId="0" applyNumberFormat="1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1" fontId="5" fillId="0" borderId="15" xfId="0" applyNumberFormat="1" applyFont="1" applyFill="1" applyBorder="1" applyAlignment="1">
      <alignment vertical="top" wrapText="1"/>
    </xf>
    <xf numFmtId="1" fontId="5" fillId="0" borderId="18" xfId="0" applyNumberFormat="1" applyFont="1" applyFill="1" applyBorder="1" applyAlignment="1">
      <alignment vertical="top" wrapText="1"/>
    </xf>
    <xf numFmtId="2" fontId="5" fillId="0" borderId="14" xfId="0" applyNumberFormat="1" applyFont="1" applyFill="1" applyBorder="1" applyAlignment="1">
      <alignment vertical="top" wrapText="1"/>
    </xf>
    <xf numFmtId="1" fontId="5" fillId="0" borderId="14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0" fontId="8" fillId="0" borderId="6" xfId="0" applyFont="1" applyFill="1" applyBorder="1" applyAlignment="1">
      <alignment wrapText="1"/>
    </xf>
    <xf numFmtId="0" fontId="8" fillId="0" borderId="8" xfId="0" applyFont="1" applyFill="1" applyBorder="1" applyAlignment="1">
      <alignment vertical="top" wrapText="1"/>
    </xf>
    <xf numFmtId="2" fontId="8" fillId="0" borderId="7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 applyAlignment="1">
      <alignment vertical="top" wrapText="1"/>
    </xf>
    <xf numFmtId="2" fontId="8" fillId="0" borderId="1" xfId="0" applyNumberFormat="1" applyFont="1" applyFill="1" applyBorder="1" applyAlignment="1">
      <alignment vertical="top" wrapText="1"/>
    </xf>
    <xf numFmtId="0" fontId="10" fillId="0" borderId="9" xfId="0" applyFont="1" applyFill="1" applyBorder="1" applyAlignment="1">
      <alignment wrapText="1"/>
    </xf>
    <xf numFmtId="0" fontId="10" fillId="0" borderId="5" xfId="0" applyFont="1" applyFill="1" applyBorder="1" applyAlignment="1">
      <alignment vertical="top" wrapText="1"/>
    </xf>
    <xf numFmtId="2" fontId="10" fillId="0" borderId="4" xfId="0" applyNumberFormat="1" applyFont="1" applyFill="1" applyBorder="1" applyAlignment="1">
      <alignment vertical="top" wrapText="1"/>
    </xf>
    <xf numFmtId="0" fontId="10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6" fillId="0" borderId="16" xfId="0" applyFont="1" applyFill="1" applyBorder="1" applyAlignment="1">
      <alignment horizontal="center" vertical="top" wrapText="1"/>
    </xf>
    <xf numFmtId="1" fontId="8" fillId="0" borderId="3" xfId="1" applyNumberFormat="1" applyFont="1" applyFill="1" applyBorder="1" applyAlignment="1">
      <alignment vertical="top" wrapText="1"/>
    </xf>
    <xf numFmtId="0" fontId="6" fillId="0" borderId="19" xfId="0" applyFont="1" applyFill="1" applyBorder="1" applyAlignment="1">
      <alignment horizontal="center" vertical="top" wrapText="1"/>
    </xf>
    <xf numFmtId="1" fontId="10" fillId="0" borderId="5" xfId="1" applyNumberFormat="1" applyFont="1" applyFill="1" applyBorder="1" applyAlignment="1">
      <alignment vertical="top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wrapText="1"/>
    </xf>
    <xf numFmtId="0" fontId="6" fillId="0" borderId="0" xfId="0" applyFont="1" applyFill="1" applyBorder="1" applyAlignment="1"/>
    <xf numFmtId="0" fontId="6" fillId="0" borderId="1" xfId="0" applyNumberFormat="1" applyFont="1" applyFill="1" applyBorder="1" applyAlignment="1">
      <alignment horizontal="center" vertical="top" wrapText="1"/>
    </xf>
    <xf numFmtId="1" fontId="6" fillId="0" borderId="1" xfId="1" applyNumberFormat="1" applyFont="1" applyFill="1" applyBorder="1" applyAlignment="1">
      <alignment vertical="top"/>
    </xf>
    <xf numFmtId="1" fontId="6" fillId="0" borderId="3" xfId="0" applyNumberFormat="1" applyFont="1" applyFill="1" applyBorder="1"/>
    <xf numFmtId="1" fontId="6" fillId="0" borderId="11" xfId="1" applyNumberFormat="1" applyFont="1" applyFill="1" applyBorder="1" applyAlignment="1">
      <alignment vertical="top"/>
    </xf>
    <xf numFmtId="1" fontId="5" fillId="0" borderId="14" xfId="0" applyNumberFormat="1" applyFont="1" applyFill="1" applyBorder="1" applyAlignment="1">
      <alignment vertical="top"/>
    </xf>
    <xf numFmtId="1" fontId="5" fillId="0" borderId="15" xfId="0" applyNumberFormat="1" applyFont="1" applyFill="1" applyBorder="1"/>
    <xf numFmtId="1" fontId="5" fillId="0" borderId="0" xfId="0" applyNumberFormat="1" applyFont="1" applyFill="1" applyAlignment="1">
      <alignment wrapText="1"/>
    </xf>
    <xf numFmtId="1" fontId="5" fillId="0" borderId="7" xfId="0" applyNumberFormat="1" applyFont="1" applyFill="1" applyBorder="1" applyAlignment="1">
      <alignment vertical="top" wrapText="1"/>
    </xf>
    <xf numFmtId="1" fontId="8" fillId="0" borderId="8" xfId="1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/>
    </xf>
    <xf numFmtId="0" fontId="6" fillId="0" borderId="6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wrapText="1"/>
    </xf>
    <xf numFmtId="0" fontId="6" fillId="0" borderId="2" xfId="0" applyNumberFormat="1" applyFont="1" applyFill="1" applyBorder="1" applyAlignment="1">
      <alignment vertical="top" wrapText="1"/>
    </xf>
    <xf numFmtId="0" fontId="6" fillId="0" borderId="10" xfId="0" applyNumberFormat="1" applyFont="1" applyFill="1" applyBorder="1" applyAlignment="1">
      <alignment vertical="top" wrapText="1"/>
    </xf>
    <xf numFmtId="0" fontId="5" fillId="0" borderId="13" xfId="0" applyFont="1" applyFill="1" applyBorder="1" applyAlignment="1">
      <alignment wrapText="1"/>
    </xf>
    <xf numFmtId="1" fontId="5" fillId="0" borderId="14" xfId="0" applyNumberFormat="1" applyFont="1" applyFill="1" applyBorder="1"/>
    <xf numFmtId="0" fontId="10" fillId="0" borderId="3" xfId="0" applyFont="1" applyFill="1" applyBorder="1" applyAlignment="1">
      <alignment vertical="top" wrapText="1"/>
    </xf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/>
    <xf numFmtId="0" fontId="0" fillId="0" borderId="0" xfId="0" applyBorder="1"/>
    <xf numFmtId="0" fontId="6" fillId="0" borderId="7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/>
    <xf numFmtId="0" fontId="8" fillId="0" borderId="20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6"/>
  <sheetViews>
    <sheetView tabSelected="1" topLeftCell="A35" workbookViewId="0">
      <selection sqref="A1:E56"/>
    </sheetView>
  </sheetViews>
  <sheetFormatPr defaultRowHeight="16.5"/>
  <cols>
    <col min="1" max="1" width="71" style="64" customWidth="1"/>
    <col min="2" max="2" width="15" style="64" customWidth="1"/>
    <col min="3" max="3" width="12.28515625" style="64" customWidth="1"/>
    <col min="4" max="4" width="14.140625" style="64" customWidth="1"/>
    <col min="5" max="5" width="15.140625" style="18" customWidth="1"/>
    <col min="6" max="6" width="9.85546875" style="64" bestFit="1" customWidth="1"/>
    <col min="7" max="7" width="9.140625" style="5"/>
  </cols>
  <sheetData>
    <row r="1" spans="1:7" ht="31.5">
      <c r="A1" s="16" t="s">
        <v>18</v>
      </c>
      <c r="D1" s="64" t="s">
        <v>20</v>
      </c>
      <c r="E1" s="17">
        <v>12</v>
      </c>
    </row>
    <row r="2" spans="1:7" ht="17.25" customHeight="1">
      <c r="A2" s="9" t="s">
        <v>27</v>
      </c>
      <c r="D2" s="18"/>
      <c r="E2" s="64" t="s">
        <v>44</v>
      </c>
    </row>
    <row r="3" spans="1:7">
      <c r="A3" s="64" t="s">
        <v>0</v>
      </c>
      <c r="B3" s="64">
        <v>23326.5</v>
      </c>
      <c r="E3" s="63">
        <f>3412.7*B4*E1</f>
        <v>671619.35999999987</v>
      </c>
    </row>
    <row r="4" spans="1:7">
      <c r="A4" s="64" t="s">
        <v>1</v>
      </c>
      <c r="B4" s="64">
        <v>16.399999999999999</v>
      </c>
      <c r="D4" s="18"/>
    </row>
    <row r="5" spans="1:7">
      <c r="A5" s="64" t="s">
        <v>61</v>
      </c>
      <c r="B5" s="72">
        <v>4563862</v>
      </c>
      <c r="C5" s="19"/>
      <c r="D5" s="19"/>
    </row>
    <row r="6" spans="1:7" ht="17.25" thickBot="1">
      <c r="A6" s="64" t="s">
        <v>2</v>
      </c>
      <c r="B6" s="64">
        <v>100</v>
      </c>
    </row>
    <row r="7" spans="1:7" s="2" customFormat="1" ht="66.75" customHeight="1">
      <c r="A7" s="12" t="s">
        <v>3</v>
      </c>
      <c r="B7" s="13" t="s">
        <v>21</v>
      </c>
      <c r="C7" s="14" t="s">
        <v>59</v>
      </c>
      <c r="D7" s="15" t="s">
        <v>63</v>
      </c>
      <c r="E7" s="15" t="s">
        <v>60</v>
      </c>
      <c r="F7" s="20"/>
      <c r="G7" s="6"/>
    </row>
    <row r="8" spans="1:7" ht="31.5">
      <c r="A8" s="21" t="s">
        <v>4</v>
      </c>
      <c r="B8" s="22" t="s">
        <v>22</v>
      </c>
      <c r="C8" s="23" t="s">
        <v>62</v>
      </c>
      <c r="D8" s="24">
        <v>0.87</v>
      </c>
      <c r="E8" s="25">
        <f>D8*B3*E1</f>
        <v>243528.66</v>
      </c>
    </row>
    <row r="9" spans="1:7" ht="47.25">
      <c r="A9" s="21" t="s">
        <v>5</v>
      </c>
      <c r="B9" s="22" t="s">
        <v>22</v>
      </c>
      <c r="C9" s="23" t="s">
        <v>62</v>
      </c>
      <c r="D9" s="24">
        <f>4.2+D10+D11+D12+D13</f>
        <v>6.5980161332961798</v>
      </c>
      <c r="E9" s="25">
        <f>D9*E1*B3</f>
        <v>1846903.48</v>
      </c>
    </row>
    <row r="10" spans="1:7">
      <c r="A10" s="26" t="s">
        <v>6</v>
      </c>
      <c r="B10" s="22"/>
      <c r="C10" s="23" t="s">
        <v>62</v>
      </c>
      <c r="D10" s="24">
        <f>E10/E1/B3</f>
        <v>0.28460120463850125</v>
      </c>
      <c r="E10" s="25">
        <v>79665</v>
      </c>
    </row>
    <row r="11" spans="1:7">
      <c r="A11" s="26" t="s">
        <v>7</v>
      </c>
      <c r="B11" s="22"/>
      <c r="C11" s="23" t="s">
        <v>62</v>
      </c>
      <c r="D11" s="24">
        <f>E11/E1/B3</f>
        <v>1.2010660264791832E-2</v>
      </c>
      <c r="E11" s="25">
        <v>3362</v>
      </c>
    </row>
    <row r="12" spans="1:7">
      <c r="A12" s="26" t="s">
        <v>8</v>
      </c>
      <c r="B12" s="22"/>
      <c r="C12" s="23" t="s">
        <v>62</v>
      </c>
      <c r="D12" s="24">
        <v>0.16</v>
      </c>
      <c r="E12" s="25">
        <f>D12*E1*B3</f>
        <v>44786.879999999997</v>
      </c>
    </row>
    <row r="13" spans="1:7">
      <c r="A13" s="26" t="s">
        <v>9</v>
      </c>
      <c r="B13" s="22" t="s">
        <v>22</v>
      </c>
      <c r="C13" s="23" t="s">
        <v>62</v>
      </c>
      <c r="D13" s="24">
        <f>E13/B3/E1</f>
        <v>1.9414042683928863</v>
      </c>
      <c r="E13" s="25">
        <v>543434</v>
      </c>
    </row>
    <row r="14" spans="1:7" ht="47.25">
      <c r="A14" s="21" t="s">
        <v>10</v>
      </c>
      <c r="B14" s="22" t="s">
        <v>22</v>
      </c>
      <c r="C14" s="23" t="s">
        <v>62</v>
      </c>
      <c r="D14" s="24">
        <f>E14/E1/B3</f>
        <v>3.7230188841017728</v>
      </c>
      <c r="E14" s="25">
        <f>39475*2.2*E1</f>
        <v>1042140</v>
      </c>
    </row>
    <row r="15" spans="1:7">
      <c r="A15" s="21" t="s">
        <v>11</v>
      </c>
      <c r="B15" s="22" t="s">
        <v>22</v>
      </c>
      <c r="C15" s="23" t="s">
        <v>62</v>
      </c>
      <c r="D15" s="24">
        <f>E15/E1/B3</f>
        <v>1.473645853428504</v>
      </c>
      <c r="E15" s="25">
        <v>412500</v>
      </c>
    </row>
    <row r="16" spans="1:7" ht="18.75" customHeight="1">
      <c r="A16" s="21" t="s">
        <v>12</v>
      </c>
      <c r="B16" s="22" t="s">
        <v>22</v>
      </c>
      <c r="C16" s="23" t="s">
        <v>62</v>
      </c>
      <c r="D16" s="24">
        <v>0.43</v>
      </c>
      <c r="E16" s="25">
        <f>D16*E1*B3</f>
        <v>120364.74</v>
      </c>
    </row>
    <row r="17" spans="1:7" ht="47.25">
      <c r="A17" s="21" t="s">
        <v>13</v>
      </c>
      <c r="B17" s="22" t="s">
        <v>22</v>
      </c>
      <c r="C17" s="23" t="s">
        <v>62</v>
      </c>
      <c r="D17" s="24">
        <v>0.44</v>
      </c>
      <c r="E17" s="25">
        <f>D17*E1*B3</f>
        <v>123163.92000000001</v>
      </c>
    </row>
    <row r="18" spans="1:7" ht="17.25" thickBot="1">
      <c r="A18" s="27" t="s">
        <v>14</v>
      </c>
      <c r="B18" s="28" t="s">
        <v>52</v>
      </c>
      <c r="C18" s="23" t="s">
        <v>62</v>
      </c>
      <c r="D18" s="41">
        <f>E18/E1/B3</f>
        <v>0.46687244121492721</v>
      </c>
      <c r="E18" s="29">
        <v>130686</v>
      </c>
    </row>
    <row r="19" spans="1:7" s="1" customFormat="1">
      <c r="A19" s="30" t="s">
        <v>35</v>
      </c>
      <c r="B19" s="31"/>
      <c r="C19" s="32"/>
      <c r="D19" s="33">
        <f>E19/E1/B3</f>
        <v>3.6334107131374185</v>
      </c>
      <c r="E19" s="73">
        <f>E21+E22+E23+E24+E25+E26+E27+E28+E29+E30+E31+E32+E33+E34+E35+E36+E37+E38+E39+E40+E41+E42</f>
        <v>1017057.0599999998</v>
      </c>
      <c r="F19" s="64"/>
      <c r="G19" s="5"/>
    </row>
    <row r="20" spans="1:7" s="1" customFormat="1">
      <c r="A20" s="34"/>
      <c r="B20" s="22"/>
      <c r="C20" s="35"/>
      <c r="D20" s="36" t="s">
        <v>28</v>
      </c>
      <c r="E20" s="37" t="s">
        <v>29</v>
      </c>
      <c r="F20" s="64"/>
      <c r="G20" s="5"/>
    </row>
    <row r="21" spans="1:7" s="1" customFormat="1">
      <c r="A21" s="38" t="s">
        <v>30</v>
      </c>
      <c r="B21" s="28" t="s">
        <v>51</v>
      </c>
      <c r="C21" s="23" t="s">
        <v>62</v>
      </c>
      <c r="D21" s="29">
        <v>60000</v>
      </c>
      <c r="E21" s="39">
        <v>11630.18</v>
      </c>
      <c r="F21" s="64"/>
      <c r="G21" s="5"/>
    </row>
    <row r="22" spans="1:7" s="1" customFormat="1">
      <c r="A22" s="34" t="s">
        <v>41</v>
      </c>
      <c r="B22" s="28" t="s">
        <v>40</v>
      </c>
      <c r="C22" s="23" t="s">
        <v>62</v>
      </c>
      <c r="D22" s="29">
        <v>10800</v>
      </c>
      <c r="E22" s="39">
        <f>1405.04+13329.16</f>
        <v>14734.2</v>
      </c>
      <c r="F22" s="64"/>
      <c r="G22" s="5"/>
    </row>
    <row r="23" spans="1:7" s="1" customFormat="1">
      <c r="A23" s="38" t="s">
        <v>53</v>
      </c>
      <c r="B23" s="28" t="s">
        <v>54</v>
      </c>
      <c r="C23" s="23" t="s">
        <v>62</v>
      </c>
      <c r="D23" s="29">
        <v>52504.57</v>
      </c>
      <c r="E23" s="39">
        <v>52504.57</v>
      </c>
      <c r="F23" s="64"/>
      <c r="G23" s="5"/>
    </row>
    <row r="24" spans="1:7" s="1" customFormat="1">
      <c r="A24" s="38" t="s">
        <v>31</v>
      </c>
      <c r="B24" s="28" t="s">
        <v>36</v>
      </c>
      <c r="C24" s="23" t="s">
        <v>62</v>
      </c>
      <c r="D24" s="29">
        <v>46200</v>
      </c>
      <c r="E24" s="39">
        <v>19672.71</v>
      </c>
      <c r="F24" s="64"/>
      <c r="G24" s="5"/>
    </row>
    <row r="25" spans="1:7" s="1" customFormat="1">
      <c r="A25" s="38" t="s">
        <v>32</v>
      </c>
      <c r="B25" s="28" t="s">
        <v>46</v>
      </c>
      <c r="C25" s="23" t="s">
        <v>62</v>
      </c>
      <c r="D25" s="29">
        <v>6880</v>
      </c>
      <c r="E25" s="39">
        <v>5695.81</v>
      </c>
      <c r="F25" s="64"/>
      <c r="G25" s="5"/>
    </row>
    <row r="26" spans="1:7" s="1" customFormat="1">
      <c r="A26" s="38" t="s">
        <v>56</v>
      </c>
      <c r="B26" s="28" t="s">
        <v>36</v>
      </c>
      <c r="C26" s="23" t="s">
        <v>62</v>
      </c>
      <c r="D26" s="29">
        <v>294500</v>
      </c>
      <c r="E26" s="39">
        <v>303861.34999999998</v>
      </c>
      <c r="F26" s="64"/>
      <c r="G26" s="5"/>
    </row>
    <row r="27" spans="1:7" s="1" customFormat="1">
      <c r="A27" s="38" t="s">
        <v>33</v>
      </c>
      <c r="B27" s="28" t="s">
        <v>40</v>
      </c>
      <c r="C27" s="23" t="s">
        <v>62</v>
      </c>
      <c r="D27" s="29">
        <v>15000</v>
      </c>
      <c r="E27" s="39">
        <v>4111.8900000000003</v>
      </c>
      <c r="F27" s="64"/>
      <c r="G27" s="5"/>
    </row>
    <row r="28" spans="1:7" s="1" customFormat="1">
      <c r="A28" s="38" t="s">
        <v>34</v>
      </c>
      <c r="B28" s="28" t="s">
        <v>40</v>
      </c>
      <c r="C28" s="23" t="s">
        <v>62</v>
      </c>
      <c r="D28" s="29">
        <v>5000</v>
      </c>
      <c r="E28" s="39">
        <v>8408.2000000000007</v>
      </c>
      <c r="F28" s="64"/>
      <c r="G28" s="5"/>
    </row>
    <row r="29" spans="1:7" s="1" customFormat="1">
      <c r="A29" s="34" t="s">
        <v>24</v>
      </c>
      <c r="B29" s="22" t="s">
        <v>25</v>
      </c>
      <c r="C29" s="23" t="s">
        <v>62</v>
      </c>
      <c r="D29" s="25">
        <v>340000</v>
      </c>
      <c r="E29" s="40">
        <v>339825.28</v>
      </c>
      <c r="F29" s="64"/>
      <c r="G29" s="5"/>
    </row>
    <row r="30" spans="1:7" s="1" customFormat="1">
      <c r="A30" s="34" t="s">
        <v>57</v>
      </c>
      <c r="B30" s="22" t="s">
        <v>47</v>
      </c>
      <c r="C30" s="23" t="s">
        <v>62</v>
      </c>
      <c r="D30" s="25"/>
      <c r="E30" s="40">
        <f>2127.99+1383.73</f>
        <v>3511.72</v>
      </c>
      <c r="F30" s="64"/>
      <c r="G30" s="5"/>
    </row>
    <row r="31" spans="1:7" s="1" customFormat="1" ht="20.25" customHeight="1">
      <c r="A31" s="38" t="s">
        <v>58</v>
      </c>
      <c r="B31" s="28" t="s">
        <v>80</v>
      </c>
      <c r="C31" s="23" t="s">
        <v>62</v>
      </c>
      <c r="D31" s="29"/>
      <c r="E31" s="39">
        <f>1390.71+13609.14+871.66+468.89+2166.86+2395.56</f>
        <v>20902.82</v>
      </c>
      <c r="F31" s="64"/>
      <c r="G31" s="5"/>
    </row>
    <row r="32" spans="1:7" s="1" customFormat="1">
      <c r="A32" s="38" t="s">
        <v>26</v>
      </c>
      <c r="B32" s="28" t="s">
        <v>25</v>
      </c>
      <c r="C32" s="23" t="s">
        <v>62</v>
      </c>
      <c r="D32" s="29"/>
      <c r="E32" s="39">
        <v>43885.06</v>
      </c>
      <c r="F32" s="64"/>
      <c r="G32" s="5"/>
    </row>
    <row r="33" spans="1:10" s="1" customFormat="1">
      <c r="A33" s="38" t="s">
        <v>37</v>
      </c>
      <c r="B33" s="28" t="s">
        <v>36</v>
      </c>
      <c r="C33" s="23" t="s">
        <v>62</v>
      </c>
      <c r="D33" s="29"/>
      <c r="E33" s="39">
        <v>3526.01</v>
      </c>
      <c r="F33" s="64"/>
      <c r="G33" s="4"/>
    </row>
    <row r="34" spans="1:10" s="1" customFormat="1">
      <c r="A34" s="38" t="s">
        <v>38</v>
      </c>
      <c r="B34" s="28" t="s">
        <v>36</v>
      </c>
      <c r="C34" s="23" t="s">
        <v>62</v>
      </c>
      <c r="D34" s="29"/>
      <c r="E34" s="39">
        <v>9102.61</v>
      </c>
      <c r="F34" s="64"/>
      <c r="G34" s="4"/>
    </row>
    <row r="35" spans="1:10" s="1" customFormat="1">
      <c r="A35" s="38" t="s">
        <v>39</v>
      </c>
      <c r="B35" s="28" t="s">
        <v>36</v>
      </c>
      <c r="C35" s="23" t="s">
        <v>62</v>
      </c>
      <c r="D35" s="29"/>
      <c r="E35" s="39">
        <v>892.03</v>
      </c>
      <c r="F35" s="64"/>
      <c r="G35" s="4"/>
    </row>
    <row r="36" spans="1:10" s="1" customFormat="1">
      <c r="A36" s="38" t="s">
        <v>42</v>
      </c>
      <c r="B36" s="28" t="s">
        <v>40</v>
      </c>
      <c r="C36" s="23" t="s">
        <v>62</v>
      </c>
      <c r="D36" s="41"/>
      <c r="E36" s="39">
        <v>2130.5100000000002</v>
      </c>
      <c r="F36" s="64"/>
      <c r="G36" s="4"/>
    </row>
    <row r="37" spans="1:10" s="1" customFormat="1" ht="31.5">
      <c r="A37" s="38" t="s">
        <v>67</v>
      </c>
      <c r="B37" s="28" t="s">
        <v>64</v>
      </c>
      <c r="C37" s="23" t="s">
        <v>62</v>
      </c>
      <c r="D37" s="41"/>
      <c r="E37" s="39">
        <f>1639.87+1904.46+4008.1+1064.8+957.43+1727.4+5325.93+10792.17</f>
        <v>27420.159999999996</v>
      </c>
      <c r="F37" s="64"/>
      <c r="G37" s="5"/>
    </row>
    <row r="38" spans="1:10" s="1" customFormat="1">
      <c r="A38" s="38" t="s">
        <v>43</v>
      </c>
      <c r="B38" s="28" t="s">
        <v>40</v>
      </c>
      <c r="C38" s="23" t="s">
        <v>62</v>
      </c>
      <c r="D38" s="41"/>
      <c r="E38" s="39">
        <v>6971.54</v>
      </c>
      <c r="F38" s="64"/>
      <c r="G38" s="5"/>
    </row>
    <row r="39" spans="1:10" s="1" customFormat="1">
      <c r="A39" s="38" t="s">
        <v>48</v>
      </c>
      <c r="B39" s="28" t="s">
        <v>49</v>
      </c>
      <c r="C39" s="23" t="s">
        <v>62</v>
      </c>
      <c r="D39" s="41"/>
      <c r="E39" s="39">
        <v>15660</v>
      </c>
      <c r="F39" s="64"/>
      <c r="G39" s="5"/>
    </row>
    <row r="40" spans="1:10" s="1" customFormat="1">
      <c r="A40" s="38" t="s">
        <v>55</v>
      </c>
      <c r="B40" s="28" t="s">
        <v>54</v>
      </c>
      <c r="C40" s="23" t="s">
        <v>62</v>
      </c>
      <c r="D40" s="41"/>
      <c r="E40" s="39">
        <v>5243.49</v>
      </c>
      <c r="F40" s="64"/>
      <c r="G40" s="5"/>
    </row>
    <row r="41" spans="1:10" s="1" customFormat="1">
      <c r="A41" s="38" t="s">
        <v>66</v>
      </c>
      <c r="B41" s="28" t="s">
        <v>65</v>
      </c>
      <c r="C41" s="23" t="s">
        <v>62</v>
      </c>
      <c r="D41" s="41"/>
      <c r="E41" s="39">
        <v>1463.19</v>
      </c>
      <c r="F41" s="64"/>
      <c r="G41" s="5"/>
    </row>
    <row r="42" spans="1:10" s="1" customFormat="1" ht="17.25" thickBot="1">
      <c r="A42" s="38" t="s">
        <v>50</v>
      </c>
      <c r="B42" s="28" t="s">
        <v>51</v>
      </c>
      <c r="C42" s="23" t="s">
        <v>62</v>
      </c>
      <c r="D42" s="41"/>
      <c r="E42" s="39">
        <v>115903.73</v>
      </c>
      <c r="F42" s="64"/>
      <c r="G42" s="5"/>
    </row>
    <row r="43" spans="1:10" ht="17.25" thickBot="1">
      <c r="A43" s="42" t="s">
        <v>15</v>
      </c>
      <c r="B43" s="43"/>
      <c r="C43" s="44"/>
      <c r="D43" s="45">
        <f>D8+D9+D14+D15+D16+D17+D18+D19</f>
        <v>17.634964025178803</v>
      </c>
      <c r="E43" s="46">
        <f>E8+E9+E14+E15+E16+E17+E18+E19</f>
        <v>4936343.8599999994</v>
      </c>
      <c r="F43" s="9"/>
      <c r="G43" s="7"/>
    </row>
    <row r="44" spans="1:10" s="1" customFormat="1" ht="16.5" customHeight="1">
      <c r="A44" s="48" t="s">
        <v>19</v>
      </c>
      <c r="B44" s="49"/>
      <c r="C44" s="59" t="s">
        <v>62</v>
      </c>
      <c r="D44" s="50"/>
      <c r="E44" s="74">
        <v>119350</v>
      </c>
      <c r="F44" s="47"/>
      <c r="G44" s="5"/>
    </row>
    <row r="45" spans="1:10" s="1" customFormat="1">
      <c r="A45" s="51" t="s">
        <v>23</v>
      </c>
      <c r="B45" s="52"/>
      <c r="C45" s="23" t="s">
        <v>62</v>
      </c>
      <c r="D45" s="53"/>
      <c r="E45" s="60">
        <v>332528</v>
      </c>
      <c r="F45" s="47"/>
      <c r="G45" s="5"/>
    </row>
    <row r="46" spans="1:10" s="1" customFormat="1">
      <c r="A46" s="51" t="s">
        <v>16</v>
      </c>
      <c r="B46" s="52"/>
      <c r="C46" s="23" t="s">
        <v>62</v>
      </c>
      <c r="D46" s="53"/>
      <c r="E46" s="60">
        <f>B5*B6/100</f>
        <v>4563862</v>
      </c>
      <c r="F46" s="47"/>
      <c r="G46" s="5"/>
    </row>
    <row r="47" spans="1:10" s="3" customFormat="1" ht="32.25" thickBot="1">
      <c r="A47" s="54" t="s">
        <v>45</v>
      </c>
      <c r="B47" s="55"/>
      <c r="C47" s="61" t="s">
        <v>62</v>
      </c>
      <c r="D47" s="56"/>
      <c r="E47" s="62">
        <f>E44+E45+E46-E43</f>
        <v>79396.140000000596</v>
      </c>
      <c r="F47" s="57"/>
      <c r="G47" s="8"/>
    </row>
    <row r="48" spans="1:10" s="86" customFormat="1" ht="15.75">
      <c r="A48" s="92" t="s">
        <v>79</v>
      </c>
      <c r="B48" s="93"/>
      <c r="C48" s="93"/>
      <c r="D48" s="94"/>
      <c r="E48" s="82">
        <v>6867</v>
      </c>
      <c r="F48" s="83"/>
      <c r="G48" s="84"/>
      <c r="H48" s="85"/>
      <c r="I48" s="85"/>
      <c r="J48" s="85"/>
    </row>
    <row r="49" spans="1:6" ht="17.25" thickBot="1">
      <c r="A49" s="75" t="s">
        <v>68</v>
      </c>
      <c r="B49" s="75"/>
      <c r="C49" s="75"/>
      <c r="D49" s="75"/>
      <c r="E49" s="65"/>
      <c r="F49" s="65"/>
    </row>
    <row r="50" spans="1:6">
      <c r="A50" s="76" t="s">
        <v>69</v>
      </c>
      <c r="B50" s="87" t="s">
        <v>70</v>
      </c>
      <c r="C50" s="87" t="s">
        <v>71</v>
      </c>
      <c r="D50" s="89"/>
      <c r="E50" s="90" t="s">
        <v>72</v>
      </c>
      <c r="F50" s="10"/>
    </row>
    <row r="51" spans="1:6" ht="63">
      <c r="A51" s="77"/>
      <c r="B51" s="88"/>
      <c r="C51" s="66" t="s">
        <v>73</v>
      </c>
      <c r="D51" s="66" t="s">
        <v>74</v>
      </c>
      <c r="E51" s="91"/>
      <c r="F51" s="10"/>
    </row>
    <row r="52" spans="1:6">
      <c r="A52" s="78" t="s">
        <v>75</v>
      </c>
      <c r="B52" s="67">
        <f>4454274+1784822+232901</f>
        <v>6471997</v>
      </c>
      <c r="C52" s="67">
        <f>4530957+1918575</f>
        <v>6449532</v>
      </c>
      <c r="D52" s="67">
        <f>18777+3114</f>
        <v>21891</v>
      </c>
      <c r="E52" s="68">
        <f>C52*B6/100</f>
        <v>6449532</v>
      </c>
      <c r="F52" s="11"/>
    </row>
    <row r="53" spans="1:6">
      <c r="A53" s="78" t="s">
        <v>76</v>
      </c>
      <c r="B53" s="67">
        <f>411621+720119</f>
        <v>1131740</v>
      </c>
      <c r="C53" s="67">
        <f>396068+697486</f>
        <v>1093554</v>
      </c>
      <c r="D53" s="67">
        <f>15427+22403</f>
        <v>37830</v>
      </c>
      <c r="E53" s="68">
        <f>C53*B6/100</f>
        <v>1093554</v>
      </c>
      <c r="F53" s="11"/>
    </row>
    <row r="54" spans="1:6" ht="17.25" thickBot="1">
      <c r="A54" s="79" t="s">
        <v>77</v>
      </c>
      <c r="B54" s="69">
        <v>756271</v>
      </c>
      <c r="C54" s="69">
        <f>642581+87183</f>
        <v>729764</v>
      </c>
      <c r="D54" s="69">
        <f>79+25561+893</f>
        <v>26533</v>
      </c>
      <c r="E54" s="68">
        <f>C54*B6/100</f>
        <v>729764</v>
      </c>
      <c r="F54" s="11"/>
    </row>
    <row r="55" spans="1:6" ht="17.25" thickBot="1">
      <c r="A55" s="80" t="s">
        <v>78</v>
      </c>
      <c r="B55" s="70">
        <f>SUM(B52:B54)</f>
        <v>8360008</v>
      </c>
      <c r="C55" s="81">
        <f>SUM(C52:C54)</f>
        <v>8272850</v>
      </c>
      <c r="D55" s="81">
        <f>SUM(D52:D54)</f>
        <v>86254</v>
      </c>
      <c r="E55" s="71">
        <f>SUM(E52:E54)</f>
        <v>8272850</v>
      </c>
      <c r="F55" s="11"/>
    </row>
    <row r="56" spans="1:6">
      <c r="A56" s="58" t="s">
        <v>17</v>
      </c>
      <c r="B56" s="18"/>
      <c r="C56" s="18"/>
      <c r="E56" s="19"/>
    </row>
  </sheetData>
  <mergeCells count="4">
    <mergeCell ref="B50:B51"/>
    <mergeCell ref="C50:D50"/>
    <mergeCell ref="E50:E51"/>
    <mergeCell ref="A48:D48"/>
  </mergeCells>
  <pageMargins left="0.70866141732283472" right="0.31496062992125984" top="0.35433070866141736" bottom="0.35433070866141736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2017-02-15T11:28:11Z</cp:lastPrinted>
  <dcterms:created xsi:type="dcterms:W3CDTF">2016-04-22T06:39:22Z</dcterms:created>
  <dcterms:modified xsi:type="dcterms:W3CDTF">2017-03-20T04:39:15Z</dcterms:modified>
</cp:coreProperties>
</file>