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9" i="1"/>
  <c r="E14"/>
  <c r="D19"/>
  <c r="D45"/>
  <c r="C45"/>
  <c r="C44"/>
  <c r="E44" s="1"/>
  <c r="B44"/>
  <c r="C43"/>
  <c r="E43" s="1"/>
  <c r="B43"/>
  <c r="D46"/>
  <c r="B46"/>
  <c r="D11"/>
  <c r="E33"/>
  <c r="D18"/>
  <c r="D10"/>
  <c r="E8"/>
  <c r="E12"/>
  <c r="D13"/>
  <c r="D15"/>
  <c r="E16"/>
  <c r="E17"/>
  <c r="D14"/>
  <c r="D34" s="1"/>
  <c r="B5"/>
  <c r="E26"/>
  <c r="E20" s="1"/>
  <c r="C46" l="1"/>
  <c r="E45"/>
  <c r="E46" s="1"/>
  <c r="D20"/>
  <c r="E37"/>
  <c r="E9" l="1"/>
  <c r="E34" l="1"/>
  <c r="E38" s="1"/>
</calcChain>
</file>

<file path=xl/sharedStrings.xml><?xml version="1.0" encoding="utf-8"?>
<sst xmlns="http://schemas.openxmlformats.org/spreadsheetml/2006/main" count="107" uniqueCount="67">
  <si>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</si>
  <si>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</si>
  <si>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</si>
  <si>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</si>
  <si>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</si>
  <si>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</si>
  <si>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</si>
  <si>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</si>
  <si>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</si>
  <si>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</si>
  <si>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</si>
  <si>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</si>
  <si>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</si>
  <si>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</si>
  <si>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</si>
  <si>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</si>
  <si>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</si>
  <si>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</si>
  <si>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</si>
  <si>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март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</si>
  <si>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</si>
  <si>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</si>
  <si>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</si>
  <si>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д.20</t>
  </si>
  <si>
    <t>установка испарителей, 2 шт</t>
  </si>
  <si>
    <t>план</t>
  </si>
  <si>
    <t>факт</t>
  </si>
  <si>
    <t>ремонт теплоузлов</t>
  </si>
  <si>
    <t>косметич. Ремонт цоколя</t>
  </si>
  <si>
    <t>косметич.ремонт входов в подъезды</t>
  </si>
  <si>
    <t>ремонт входной площадки п.2</t>
  </si>
  <si>
    <t>ремонт кровли входов в п.1,2</t>
  </si>
  <si>
    <t>май</t>
  </si>
  <si>
    <t>установка информстендов в подъезде</t>
  </si>
  <si>
    <t>июнь</t>
  </si>
  <si>
    <t>установка сетки над вентшахтой и продухи подвала</t>
  </si>
  <si>
    <t>Остаток средств на конец периода (+ есть средства, -задолженность)</t>
  </si>
  <si>
    <t>7.техинвентаризация</t>
  </si>
  <si>
    <t>сентябрь</t>
  </si>
  <si>
    <t>октябрь</t>
  </si>
  <si>
    <t>ремонт стояка отопления п.1</t>
  </si>
  <si>
    <t>единица измерения работы и услуги</t>
  </si>
  <si>
    <t>Цена выполненной работы и услуги в руб.</t>
  </si>
  <si>
    <t>2016 г</t>
  </si>
  <si>
    <t>Кол-во месяцев</t>
  </si>
  <si>
    <t>Начислено за данный период по статье "содержание помещения", руб</t>
  </si>
  <si>
    <t>Стоимость выполн.работы /услуги на 1 кв.м.</t>
  </si>
  <si>
    <t>руб</t>
  </si>
  <si>
    <t>установка решетки перед выходами на чердак 2 шт</t>
  </si>
  <si>
    <t>изготовление и монтаж поручней на входах в подъезды</t>
  </si>
  <si>
    <t>ноябрь</t>
  </si>
  <si>
    <t>ремонт перил в подъездах</t>
  </si>
  <si>
    <t>октябрь,дек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</si>
  <si>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</si>
  <si>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</si>
  <si>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</si>
  <si>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</si>
  <si>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</si>
  <si>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</si>
  <si>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</si>
  <si>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</si>
  <si>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</si>
  <si>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</si>
  <si>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</si>
  <si>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9.Работы по ремонту общедомового имущества всего, в т.ч.</t>
  </si>
  <si>
    <t>8.электроизмеритильные работы</t>
  </si>
  <si>
    <t>Получено средств от применения повышающего коэффициента к квартирам без ИПУ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</si>
</sst>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top" wrapText="1"/>
    </xf>
    <xf numFmtId="1" fontId="3" fillId="0" borderId="0" xfId="0" applyNumberFormat="1" applyFont="1" applyFill="1" applyAlignment="1">
      <alignment wrapText="1"/>
    </xf>
    <xf numFmtId="0" fontId="5" fillId="0" borderId="0" xfId="0" applyFont="1" applyFill="1" applyAlignment="1">
      <alignment wrapText="1"/>
    </xf>
    <xf numFmtId="0" fontId="6" fillId="0" borderId="0" xfId="0" applyFont="1" applyFill="1"/>
    <xf numFmtId="1" fontId="6" fillId="0" borderId="0" xfId="0" applyNumberFormat="1" applyFont="1" applyFill="1"/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1" fontId="6" fillId="0" borderId="11" xfId="0" applyNumberFormat="1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2" fontId="5" fillId="0" borderId="7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1" fontId="5" fillId="0" borderId="3" xfId="0" applyNumberFormat="1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vertical="top" wrapText="1"/>
    </xf>
    <xf numFmtId="1" fontId="5" fillId="0" borderId="12" xfId="0" applyNumberFormat="1" applyFont="1" applyFill="1" applyBorder="1" applyAlignment="1">
      <alignment vertical="top" wrapText="1"/>
    </xf>
    <xf numFmtId="1" fontId="5" fillId="0" borderId="3" xfId="0" applyNumberFormat="1" applyFont="1" applyFill="1" applyBorder="1" applyAlignment="1">
      <alignment vertical="top" wrapText="1"/>
    </xf>
    <xf numFmtId="2" fontId="6" fillId="0" borderId="11" xfId="0" applyNumberFormat="1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1" fontId="6" fillId="0" borderId="5" xfId="0" applyNumberFormat="1" applyFont="1" applyFill="1" applyBorder="1" applyAlignment="1">
      <alignment vertical="top" wrapText="1"/>
    </xf>
    <xf numFmtId="0" fontId="6" fillId="0" borderId="15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8" xfId="0" applyFont="1" applyFill="1" applyBorder="1" applyAlignment="1">
      <alignment vertical="top" wrapText="1"/>
    </xf>
    <xf numFmtId="0" fontId="6" fillId="0" borderId="13" xfId="0" applyFont="1" applyFill="1" applyBorder="1" applyAlignment="1">
      <alignment horizontal="center" vertical="top" wrapText="1"/>
    </xf>
    <xf numFmtId="2" fontId="7" fillId="0" borderId="7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wrapText="1"/>
    </xf>
    <xf numFmtId="0" fontId="7" fillId="0" borderId="3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vertical="top" wrapText="1"/>
    </xf>
    <xf numFmtId="1" fontId="7" fillId="0" borderId="3" xfId="1" applyNumberFormat="1" applyFont="1" applyFill="1" applyBorder="1" applyAlignment="1">
      <alignment vertical="top" wrapText="1"/>
    </xf>
    <xf numFmtId="0" fontId="9" fillId="0" borderId="9" xfId="0" applyFont="1" applyFill="1" applyBorder="1" applyAlignment="1">
      <alignment wrapText="1"/>
    </xf>
    <xf numFmtId="0" fontId="9" fillId="0" borderId="5" xfId="0" applyFont="1" applyFill="1" applyBorder="1" applyAlignment="1">
      <alignment vertical="top" wrapText="1"/>
    </xf>
    <xf numFmtId="2" fontId="9" fillId="0" borderId="4" xfId="0" applyNumberFormat="1" applyFont="1" applyFill="1" applyBorder="1" applyAlignment="1">
      <alignment vertical="top" wrapText="1"/>
    </xf>
    <xf numFmtId="1" fontId="9" fillId="0" borderId="5" xfId="1" applyNumberFormat="1" applyFont="1" applyFill="1" applyBorder="1" applyAlignment="1">
      <alignment vertical="top" wrapText="1"/>
    </xf>
    <xf numFmtId="0" fontId="9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6" fillId="0" borderId="0" xfId="0" applyFont="1" applyFill="1" applyBorder="1" applyAlignment="1"/>
    <xf numFmtId="0" fontId="6" fillId="0" borderId="1" xfId="0" applyNumberFormat="1" applyFont="1" applyFill="1" applyBorder="1" applyAlignment="1">
      <alignment horizontal="center" vertical="top" wrapText="1"/>
    </xf>
    <xf numFmtId="1" fontId="6" fillId="0" borderId="1" xfId="1" applyNumberFormat="1" applyFont="1" applyFill="1" applyBorder="1" applyAlignment="1">
      <alignment vertical="top"/>
    </xf>
    <xf numFmtId="1" fontId="6" fillId="0" borderId="3" xfId="0" applyNumberFormat="1" applyFont="1" applyFill="1" applyBorder="1"/>
    <xf numFmtId="1" fontId="6" fillId="0" borderId="11" xfId="1" applyNumberFormat="1" applyFont="1" applyFill="1" applyBorder="1" applyAlignment="1">
      <alignment vertical="top"/>
    </xf>
    <xf numFmtId="1" fontId="5" fillId="0" borderId="17" xfId="0" applyNumberFormat="1" applyFont="1" applyFill="1" applyBorder="1" applyAlignment="1">
      <alignment vertical="top"/>
    </xf>
    <xf numFmtId="1" fontId="5" fillId="0" borderId="18" xfId="0" applyNumberFormat="1" applyFont="1" applyFill="1" applyBorder="1"/>
    <xf numFmtId="1" fontId="5" fillId="0" borderId="0" xfId="0" applyNumberFormat="1" applyFont="1" applyFill="1" applyAlignment="1">
      <alignment wrapText="1"/>
    </xf>
    <xf numFmtId="1" fontId="5" fillId="0" borderId="8" xfId="0" applyNumberFormat="1" applyFont="1" applyFill="1" applyBorder="1" applyAlignment="1">
      <alignment vertical="top" wrapText="1"/>
    </xf>
    <xf numFmtId="1" fontId="7" fillId="0" borderId="8" xfId="1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/>
    </xf>
    <xf numFmtId="0" fontId="6" fillId="0" borderId="6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wrapText="1"/>
    </xf>
    <xf numFmtId="0" fontId="6" fillId="0" borderId="2" xfId="0" applyNumberFormat="1" applyFont="1" applyFill="1" applyBorder="1" applyAlignment="1">
      <alignment vertical="top" wrapText="1"/>
    </xf>
    <xf numFmtId="0" fontId="6" fillId="0" borderId="10" xfId="0" applyNumberFormat="1" applyFont="1" applyFill="1" applyBorder="1" applyAlignment="1">
      <alignment vertical="top" wrapText="1"/>
    </xf>
    <xf numFmtId="0" fontId="5" fillId="0" borderId="16" xfId="0" applyFont="1" applyFill="1" applyBorder="1" applyAlignment="1">
      <alignment wrapText="1"/>
    </xf>
    <xf numFmtId="1" fontId="5" fillId="0" borderId="17" xfId="0" applyNumberFormat="1" applyFont="1" applyFill="1" applyBorder="1"/>
    <xf numFmtId="1" fontId="5" fillId="0" borderId="4" xfId="0" applyNumberFormat="1" applyFont="1" applyFill="1" applyBorder="1" applyAlignment="1">
      <alignment vertical="top" wrapText="1"/>
    </xf>
    <xf numFmtId="1" fontId="7" fillId="0" borderId="0" xfId="0" applyNumberFormat="1" applyFont="1" applyFill="1" applyAlignment="1">
      <alignment wrapText="1"/>
    </xf>
    <xf numFmtId="0" fontId="9" fillId="0" borderId="3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/>
    <xf numFmtId="0" fontId="0" fillId="0" borderId="0" xfId="0" applyBorder="1"/>
    <xf numFmtId="0" fontId="6" fillId="0" borderId="7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/>
    <xf numFmtId="0" fontId="7" fillId="0" borderId="19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abSelected="1" topLeftCell="A25" workbookViewId="0">
      <selection sqref="A1:E47"/>
    </sheetView>
  </sheetViews>
  <sheetFormatPr defaultRowHeight="16.5"/>
  <cols>
    <col min="1" max="1" width="70.85546875" style="61" customWidth="1"/>
    <col min="2" max="2" width="12.85546875" style="61" customWidth="1"/>
    <col min="3" max="3" width="12.28515625" style="61" customWidth="1"/>
    <col min="4" max="4" width="13.85546875" style="61" customWidth="1"/>
    <col min="5" max="5" width="14" style="18" customWidth="1"/>
    <col min="6" max="6" width="9.85546875" style="61" bestFit="1" customWidth="1"/>
    <col min="7" max="7" width="9.140625" style="5"/>
  </cols>
  <sheetData>
    <row r="1" spans="1:7" ht="31.5">
      <c r="A1" s="16" t="s">
        <v>17</v>
      </c>
      <c r="C1" s="61" t="s">
        <v>43</v>
      </c>
      <c r="D1" s="17" t="s">
        <v>44</v>
      </c>
      <c r="E1" s="17">
        <v>12</v>
      </c>
    </row>
    <row r="2" spans="1:7">
      <c r="A2" s="9" t="s">
        <v>23</v>
      </c>
      <c r="D2" s="18"/>
    </row>
    <row r="3" spans="1:7">
      <c r="A3" s="61" t="s">
        <v>0</v>
      </c>
      <c r="B3" s="61">
        <v>4266.7</v>
      </c>
    </row>
    <row r="4" spans="1:7">
      <c r="A4" s="61" t="s">
        <v>1</v>
      </c>
      <c r="B4" s="61">
        <v>16.600000000000001</v>
      </c>
      <c r="D4" s="18"/>
    </row>
    <row r="5" spans="1:7">
      <c r="A5" s="61" t="s">
        <v>45</v>
      </c>
      <c r="B5" s="69">
        <f>B3*B4*E1</f>
        <v>849926.64</v>
      </c>
      <c r="C5" s="19"/>
      <c r="D5" s="19"/>
    </row>
    <row r="6" spans="1:7" ht="17.25" thickBot="1">
      <c r="A6" s="61" t="s">
        <v>2</v>
      </c>
      <c r="B6" s="61">
        <v>98.31</v>
      </c>
    </row>
    <row r="7" spans="1:7" s="2" customFormat="1" ht="78.75">
      <c r="A7" s="12" t="s">
        <v>3</v>
      </c>
      <c r="B7" s="13" t="s">
        <v>20</v>
      </c>
      <c r="C7" s="14" t="s">
        <v>41</v>
      </c>
      <c r="D7" s="15" t="s">
        <v>46</v>
      </c>
      <c r="E7" s="15" t="s">
        <v>42</v>
      </c>
      <c r="F7" s="20"/>
      <c r="G7" s="7"/>
    </row>
    <row r="8" spans="1:7" ht="31.5">
      <c r="A8" s="21" t="s">
        <v>4</v>
      </c>
      <c r="B8" s="22" t="s">
        <v>21</v>
      </c>
      <c r="C8" s="23" t="s">
        <v>47</v>
      </c>
      <c r="D8" s="24">
        <v>0.87</v>
      </c>
      <c r="E8" s="25">
        <f>D8*B3*E1</f>
        <v>44544.347999999998</v>
      </c>
      <c r="G8" s="4"/>
    </row>
    <row r="9" spans="1:7" ht="47.25">
      <c r="A9" s="21" t="s">
        <v>5</v>
      </c>
      <c r="B9" s="22" t="s">
        <v>21</v>
      </c>
      <c r="C9" s="23" t="s">
        <v>47</v>
      </c>
      <c r="D9" s="24">
        <f>4.4+D10+D11+D12+D13</f>
        <v>6.6446516824087318</v>
      </c>
      <c r="E9" s="25">
        <f>D9*E1*B3</f>
        <v>340208.82400000002</v>
      </c>
      <c r="G9" s="4"/>
    </row>
    <row r="10" spans="1:7">
      <c r="A10" s="26" t="s">
        <v>6</v>
      </c>
      <c r="B10" s="22"/>
      <c r="C10" s="23" t="s">
        <v>47</v>
      </c>
      <c r="D10" s="24">
        <f>E10/E1/B3</f>
        <v>0.21601393739111413</v>
      </c>
      <c r="E10" s="25">
        <v>11060</v>
      </c>
      <c r="G10" s="4"/>
    </row>
    <row r="11" spans="1:7">
      <c r="A11" s="26" t="s">
        <v>7</v>
      </c>
      <c r="B11" s="22"/>
      <c r="C11" s="23" t="s">
        <v>47</v>
      </c>
      <c r="D11" s="24">
        <f>E11/E1/B3</f>
        <v>3.5370817415488941E-2</v>
      </c>
      <c r="E11" s="25">
        <v>1811</v>
      </c>
      <c r="G11" s="4"/>
    </row>
    <row r="12" spans="1:7">
      <c r="A12" s="26" t="s">
        <v>8</v>
      </c>
      <c r="B12" s="22"/>
      <c r="C12" s="23" t="s">
        <v>47</v>
      </c>
      <c r="D12" s="24">
        <v>0.16</v>
      </c>
      <c r="E12" s="25">
        <f>D12*E1*B3</f>
        <v>8192.0639999999985</v>
      </c>
      <c r="G12" s="4"/>
    </row>
    <row r="13" spans="1:7">
      <c r="A13" s="26" t="s">
        <v>9</v>
      </c>
      <c r="B13" s="22" t="s">
        <v>21</v>
      </c>
      <c r="C13" s="23" t="s">
        <v>47</v>
      </c>
      <c r="D13" s="24">
        <f>E13/B3/E1</f>
        <v>1.8332669276021283</v>
      </c>
      <c r="E13" s="25">
        <v>93864</v>
      </c>
      <c r="G13" s="4"/>
    </row>
    <row r="14" spans="1:7" ht="47.25">
      <c r="A14" s="21" t="s">
        <v>10</v>
      </c>
      <c r="B14" s="22" t="s">
        <v>21</v>
      </c>
      <c r="C14" s="23" t="s">
        <v>47</v>
      </c>
      <c r="D14" s="24">
        <f>E14/E1/B3</f>
        <v>3.7529003679658754</v>
      </c>
      <c r="E14" s="25">
        <f>6405*2.5*E1</f>
        <v>192150</v>
      </c>
      <c r="G14" s="4"/>
    </row>
    <row r="15" spans="1:7">
      <c r="A15" s="21" t="s">
        <v>11</v>
      </c>
      <c r="B15" s="22" t="s">
        <v>21</v>
      </c>
      <c r="C15" s="23" t="s">
        <v>47</v>
      </c>
      <c r="D15" s="24">
        <f>E15/E1/B3</f>
        <v>1.3449113678799385</v>
      </c>
      <c r="E15" s="25">
        <v>68860</v>
      </c>
      <c r="G15" s="4"/>
    </row>
    <row r="16" spans="1:7" ht="21" customHeight="1">
      <c r="A16" s="21" t="s">
        <v>12</v>
      </c>
      <c r="B16" s="22" t="s">
        <v>21</v>
      </c>
      <c r="C16" s="23" t="s">
        <v>47</v>
      </c>
      <c r="D16" s="24">
        <v>0.43</v>
      </c>
      <c r="E16" s="25">
        <f>D16*E1*B3</f>
        <v>22016.171999999999</v>
      </c>
      <c r="G16" s="4"/>
    </row>
    <row r="17" spans="1:7" ht="47.25">
      <c r="A17" s="21" t="s">
        <v>13</v>
      </c>
      <c r="B17" s="22" t="s">
        <v>21</v>
      </c>
      <c r="C17" s="23" t="s">
        <v>47</v>
      </c>
      <c r="D17" s="24">
        <v>0.44</v>
      </c>
      <c r="E17" s="25">
        <f>D17*E1*B3</f>
        <v>22528.175999999999</v>
      </c>
      <c r="G17" s="4"/>
    </row>
    <row r="18" spans="1:7">
      <c r="A18" s="27" t="s">
        <v>37</v>
      </c>
      <c r="B18" s="28" t="s">
        <v>38</v>
      </c>
      <c r="C18" s="23" t="s">
        <v>47</v>
      </c>
      <c r="D18" s="41">
        <f>E18/E1/B3</f>
        <v>4.1991859438598136E-2</v>
      </c>
      <c r="E18" s="29">
        <v>2150</v>
      </c>
      <c r="G18" s="4"/>
    </row>
    <row r="19" spans="1:7" ht="17.25" thickBot="1">
      <c r="A19" s="21" t="s">
        <v>65</v>
      </c>
      <c r="B19" s="22"/>
      <c r="C19" s="23" t="s">
        <v>47</v>
      </c>
      <c r="D19" s="24">
        <f>E19/E1/B3</f>
        <v>7.7245490269607267E-2</v>
      </c>
      <c r="E19" s="25">
        <v>3955</v>
      </c>
      <c r="G19" s="4"/>
    </row>
    <row r="20" spans="1:7" s="1" customFormat="1">
      <c r="A20" s="30" t="s">
        <v>64</v>
      </c>
      <c r="B20" s="31"/>
      <c r="C20" s="32"/>
      <c r="D20" s="33">
        <f>E20/E1/B3</f>
        <v>3.0441975062694819</v>
      </c>
      <c r="E20" s="70">
        <f>E22+E23+E24+E25+E26+E27+E28+E29+E30+E31+E32+E33</f>
        <v>155864.12999999998</v>
      </c>
      <c r="F20" s="61"/>
      <c r="G20" s="4"/>
    </row>
    <row r="21" spans="1:7" s="1" customFormat="1">
      <c r="A21" s="34"/>
      <c r="B21" s="22"/>
      <c r="C21" s="35"/>
      <c r="D21" s="36" t="s">
        <v>25</v>
      </c>
      <c r="E21" s="37" t="s">
        <v>26</v>
      </c>
      <c r="F21" s="61"/>
      <c r="G21" s="4"/>
    </row>
    <row r="22" spans="1:7" s="3" customFormat="1">
      <c r="A22" s="38" t="s">
        <v>27</v>
      </c>
      <c r="B22" s="28" t="s">
        <v>39</v>
      </c>
      <c r="C22" s="23" t="s">
        <v>47</v>
      </c>
      <c r="D22" s="29">
        <v>8000</v>
      </c>
      <c r="E22" s="39">
        <v>2897.36</v>
      </c>
      <c r="F22" s="9"/>
      <c r="G22" s="6"/>
    </row>
    <row r="23" spans="1:7" s="3" customFormat="1">
      <c r="A23" s="34" t="s">
        <v>28</v>
      </c>
      <c r="B23" s="22" t="s">
        <v>34</v>
      </c>
      <c r="C23" s="23" t="s">
        <v>47</v>
      </c>
      <c r="D23" s="25">
        <v>41600</v>
      </c>
      <c r="E23" s="40">
        <v>37860.89</v>
      </c>
      <c r="F23" s="9"/>
      <c r="G23" s="6"/>
    </row>
    <row r="24" spans="1:7" s="3" customFormat="1">
      <c r="A24" s="34" t="s">
        <v>48</v>
      </c>
      <c r="B24" s="22" t="s">
        <v>50</v>
      </c>
      <c r="C24" s="23" t="s">
        <v>47</v>
      </c>
      <c r="D24" s="25">
        <v>18000</v>
      </c>
      <c r="E24" s="40">
        <v>13898.35</v>
      </c>
      <c r="F24" s="9"/>
      <c r="G24" s="6"/>
    </row>
    <row r="25" spans="1:7" s="3" customFormat="1">
      <c r="A25" s="34" t="s">
        <v>24</v>
      </c>
      <c r="B25" s="22" t="s">
        <v>19</v>
      </c>
      <c r="C25" s="23" t="s">
        <v>47</v>
      </c>
      <c r="D25" s="25">
        <v>28000</v>
      </c>
      <c r="E25" s="40">
        <v>27000</v>
      </c>
      <c r="F25" s="9"/>
      <c r="G25" s="6"/>
    </row>
    <row r="26" spans="1:7" s="3" customFormat="1">
      <c r="A26" s="34" t="s">
        <v>35</v>
      </c>
      <c r="B26" s="28" t="s">
        <v>34</v>
      </c>
      <c r="C26" s="23" t="s">
        <v>47</v>
      </c>
      <c r="D26" s="29">
        <v>2700</v>
      </c>
      <c r="E26" s="39">
        <f>1143.76+2082.35</f>
        <v>3226.1099999999997</v>
      </c>
      <c r="F26" s="9"/>
      <c r="G26" s="6"/>
    </row>
    <row r="27" spans="1:7" s="3" customFormat="1">
      <c r="A27" s="38" t="s">
        <v>29</v>
      </c>
      <c r="B27" s="28" t="s">
        <v>34</v>
      </c>
      <c r="C27" s="23" t="s">
        <v>47</v>
      </c>
      <c r="D27" s="29">
        <v>22000</v>
      </c>
      <c r="E27" s="39">
        <v>17309.009999999998</v>
      </c>
      <c r="F27" s="9"/>
      <c r="G27" s="6"/>
    </row>
    <row r="28" spans="1:7" s="3" customFormat="1">
      <c r="A28" s="34" t="s">
        <v>30</v>
      </c>
      <c r="B28" s="22" t="s">
        <v>34</v>
      </c>
      <c r="C28" s="23" t="s">
        <v>47</v>
      </c>
      <c r="D28" s="25">
        <v>10000</v>
      </c>
      <c r="E28" s="40">
        <v>6253.82</v>
      </c>
      <c r="F28" s="9"/>
      <c r="G28" s="6"/>
    </row>
    <row r="29" spans="1:7" s="3" customFormat="1">
      <c r="A29" s="38" t="s">
        <v>31</v>
      </c>
      <c r="B29" s="28" t="s">
        <v>32</v>
      </c>
      <c r="C29" s="23" t="s">
        <v>47</v>
      </c>
      <c r="D29" s="29">
        <v>13200</v>
      </c>
      <c r="E29" s="39">
        <v>8083.06</v>
      </c>
      <c r="F29" s="9"/>
      <c r="G29" s="6"/>
    </row>
    <row r="30" spans="1:7" s="3" customFormat="1">
      <c r="A30" s="38" t="s">
        <v>33</v>
      </c>
      <c r="B30" s="28" t="s">
        <v>32</v>
      </c>
      <c r="C30" s="23" t="s">
        <v>47</v>
      </c>
      <c r="D30" s="41"/>
      <c r="E30" s="39">
        <v>2181.0300000000002</v>
      </c>
      <c r="F30" s="9"/>
      <c r="G30" s="6"/>
    </row>
    <row r="31" spans="1:7" s="3" customFormat="1">
      <c r="A31" s="38" t="s">
        <v>49</v>
      </c>
      <c r="B31" s="28" t="s">
        <v>50</v>
      </c>
      <c r="C31" s="23" t="s">
        <v>47</v>
      </c>
      <c r="D31" s="41"/>
      <c r="E31" s="39">
        <v>31228.11</v>
      </c>
      <c r="F31" s="9"/>
      <c r="G31" s="6"/>
    </row>
    <row r="32" spans="1:7" s="3" customFormat="1">
      <c r="A32" s="38" t="s">
        <v>51</v>
      </c>
      <c r="B32" s="28" t="s">
        <v>50</v>
      </c>
      <c r="C32" s="23" t="s">
        <v>47</v>
      </c>
      <c r="D32" s="41"/>
      <c r="E32" s="39">
        <v>823.55</v>
      </c>
      <c r="F32" s="9"/>
      <c r="G32" s="6"/>
    </row>
    <row r="33" spans="1:10" s="3" customFormat="1">
      <c r="A33" s="38" t="s">
        <v>40</v>
      </c>
      <c r="B33" s="28" t="s">
        <v>52</v>
      </c>
      <c r="C33" s="23" t="s">
        <v>47</v>
      </c>
      <c r="D33" s="41"/>
      <c r="E33" s="39">
        <f>2506.54+2596.3</f>
        <v>5102.84</v>
      </c>
      <c r="F33" s="9"/>
      <c r="G33" s="6"/>
    </row>
    <row r="34" spans="1:10" ht="17.25" thickBot="1">
      <c r="A34" s="42" t="s">
        <v>14</v>
      </c>
      <c r="B34" s="43"/>
      <c r="C34" s="44" t="s">
        <v>47</v>
      </c>
      <c r="D34" s="60">
        <f>D8+D9+D14+D15+D16+D17+D18+D19+D20</f>
        <v>16.645898274232231</v>
      </c>
      <c r="E34" s="79">
        <f>E8+E9+E14+E15+E16+E17+E18+E19+E20</f>
        <v>852276.65</v>
      </c>
      <c r="F34" s="9"/>
      <c r="G34" s="8"/>
    </row>
    <row r="35" spans="1:10" s="1" customFormat="1" ht="18" customHeight="1">
      <c r="A35" s="46" t="s">
        <v>18</v>
      </c>
      <c r="B35" s="47"/>
      <c r="C35" s="48" t="s">
        <v>47</v>
      </c>
      <c r="D35" s="49"/>
      <c r="E35" s="71">
        <v>37486</v>
      </c>
      <c r="F35" s="45"/>
      <c r="G35" s="4"/>
    </row>
    <row r="36" spans="1:10" s="1" customFormat="1">
      <c r="A36" s="50" t="s">
        <v>22</v>
      </c>
      <c r="B36" s="51"/>
      <c r="C36" s="23" t="s">
        <v>47</v>
      </c>
      <c r="D36" s="52"/>
      <c r="E36" s="53">
        <v>14216</v>
      </c>
      <c r="F36" s="45"/>
      <c r="G36" s="4"/>
    </row>
    <row r="37" spans="1:10" s="1" customFormat="1">
      <c r="A37" s="50" t="s">
        <v>15</v>
      </c>
      <c r="B37" s="51"/>
      <c r="C37" s="23" t="s">
        <v>47</v>
      </c>
      <c r="D37" s="52"/>
      <c r="E37" s="53">
        <f>B5*B6/100</f>
        <v>835562.87978400011</v>
      </c>
      <c r="F37" s="80"/>
      <c r="G37" s="4"/>
    </row>
    <row r="38" spans="1:10" s="3" customFormat="1" ht="32.25" thickBot="1">
      <c r="A38" s="54" t="s">
        <v>36</v>
      </c>
      <c r="B38" s="55"/>
      <c r="C38" s="44" t="s">
        <v>47</v>
      </c>
      <c r="D38" s="56"/>
      <c r="E38" s="57">
        <f>E35+E36+E37-E34</f>
        <v>34988.229784000083</v>
      </c>
      <c r="F38" s="58"/>
      <c r="G38" s="6"/>
    </row>
    <row r="39" spans="1:10" s="85" customFormat="1" ht="15.75">
      <c r="A39" s="91" t="s">
        <v>66</v>
      </c>
      <c r="B39" s="92"/>
      <c r="C39" s="92"/>
      <c r="D39" s="93"/>
      <c r="E39" s="81">
        <v>1631</v>
      </c>
      <c r="F39" s="82"/>
      <c r="G39" s="83"/>
      <c r="H39" s="84"/>
      <c r="I39" s="84"/>
      <c r="J39" s="84"/>
    </row>
    <row r="40" spans="1:10" ht="17.25" thickBot="1">
      <c r="A40" s="72" t="s">
        <v>53</v>
      </c>
      <c r="B40" s="72"/>
      <c r="C40" s="72"/>
      <c r="D40" s="72"/>
      <c r="E40" s="62"/>
      <c r="F40" s="62"/>
      <c r="G40" s="4"/>
    </row>
    <row r="41" spans="1:10">
      <c r="A41" s="73" t="s">
        <v>54</v>
      </c>
      <c r="B41" s="86" t="s">
        <v>55</v>
      </c>
      <c r="C41" s="86" t="s">
        <v>56</v>
      </c>
      <c r="D41" s="88"/>
      <c r="E41" s="89" t="s">
        <v>57</v>
      </c>
      <c r="F41" s="10"/>
      <c r="G41" s="4"/>
    </row>
    <row r="42" spans="1:10" ht="63">
      <c r="A42" s="74"/>
      <c r="B42" s="87"/>
      <c r="C42" s="63" t="s">
        <v>58</v>
      </c>
      <c r="D42" s="63" t="s">
        <v>59</v>
      </c>
      <c r="E42" s="90"/>
      <c r="F42" s="10"/>
    </row>
    <row r="43" spans="1:10">
      <c r="A43" s="75" t="s">
        <v>60</v>
      </c>
      <c r="B43" s="64">
        <f>1045867+390278+51181</f>
        <v>1487326</v>
      </c>
      <c r="C43" s="64">
        <f>1065983+421364</f>
        <v>1487347</v>
      </c>
      <c r="D43" s="64"/>
      <c r="E43" s="65">
        <f>C43*B6/100</f>
        <v>1462210.8356999999</v>
      </c>
      <c r="F43" s="11"/>
    </row>
    <row r="44" spans="1:10">
      <c r="A44" s="75" t="s">
        <v>61</v>
      </c>
      <c r="B44" s="64">
        <f>99047+166837</f>
        <v>265884</v>
      </c>
      <c r="C44" s="64">
        <f>99023+166520</f>
        <v>265543</v>
      </c>
      <c r="D44" s="64"/>
      <c r="E44" s="65">
        <f>C44*B6/100</f>
        <v>261055.32330000002</v>
      </c>
      <c r="F44" s="11"/>
    </row>
    <row r="45" spans="1:10" ht="17.25" thickBot="1">
      <c r="A45" s="76" t="s">
        <v>62</v>
      </c>
      <c r="B45" s="66">
        <v>133756</v>
      </c>
      <c r="C45" s="66">
        <f>117912+14881</f>
        <v>132793</v>
      </c>
      <c r="D45" s="66">
        <f>600+363</f>
        <v>963</v>
      </c>
      <c r="E45" s="65">
        <f>C45*B6/100</f>
        <v>130548.79829999999</v>
      </c>
      <c r="F45" s="11"/>
    </row>
    <row r="46" spans="1:10" ht="17.25" thickBot="1">
      <c r="A46" s="77" t="s">
        <v>63</v>
      </c>
      <c r="B46" s="67">
        <f>SUM(B43:B45)</f>
        <v>1886966</v>
      </c>
      <c r="C46" s="78">
        <f>SUM(C43:C45)</f>
        <v>1885683</v>
      </c>
      <c r="D46" s="78">
        <f>SUM(D43:D45)</f>
        <v>963</v>
      </c>
      <c r="E46" s="68">
        <f>SUM(E43:E45)</f>
        <v>1853814.9572999999</v>
      </c>
      <c r="F46" s="11"/>
    </row>
    <row r="47" spans="1:10">
      <c r="A47" s="59" t="s">
        <v>16</v>
      </c>
      <c r="B47" s="18"/>
      <c r="C47" s="18"/>
      <c r="E47" s="19"/>
    </row>
    <row r="48" spans="1:10">
      <c r="B48" s="18"/>
      <c r="C48" s="18"/>
      <c r="E48" s="61"/>
    </row>
  </sheetData>
  <mergeCells count="4">
    <mergeCell ref="B41:B42"/>
    <mergeCell ref="C41:D41"/>
    <mergeCell ref="E41:E42"/>
    <mergeCell ref="A39:D39"/>
  </mergeCells>
  <pageMargins left="0.31496062992125984" right="0.31496062992125984" top="0.35433070866141736" bottom="0.35433070866141736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2017-02-15T11:56:08Z</cp:lastPrinted>
  <dcterms:created xsi:type="dcterms:W3CDTF">2016-04-22T06:39:22Z</dcterms:created>
  <dcterms:modified xsi:type="dcterms:W3CDTF">2017-03-20T04:41:41Z</dcterms:modified>
</cp:coreProperties>
</file>