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E52"/>
  <c r="E50"/>
  <c r="C50"/>
  <c r="B50"/>
  <c r="D51"/>
  <c r="C51"/>
  <c r="E51" s="1"/>
  <c r="E53" s="1"/>
  <c r="B51"/>
  <c r="D52"/>
  <c r="C52"/>
  <c r="E35"/>
  <c r="E22"/>
  <c r="E30"/>
  <c r="E3"/>
  <c r="B53" l="1"/>
  <c r="D53"/>
  <c r="C53"/>
  <c r="B3"/>
  <c r="D18" l="1"/>
  <c r="D21"/>
  <c r="D11"/>
  <c r="D22"/>
  <c r="E17"/>
  <c r="D15"/>
  <c r="D13"/>
  <c r="D10"/>
  <c r="E8"/>
  <c r="E19"/>
  <c r="D19" s="1"/>
  <c r="E16"/>
  <c r="D14"/>
  <c r="D41" s="1"/>
  <c r="E12"/>
  <c r="B5"/>
  <c r="E44" s="1"/>
  <c r="D20"/>
  <c r="E9" l="1"/>
  <c r="E41" s="1"/>
  <c r="E45" l="1"/>
</calcChain>
</file>

<file path=xl/sharedStrings.xml><?xml version="1.0" encoding="utf-8"?>
<sst xmlns="http://schemas.openxmlformats.org/spreadsheetml/2006/main" count="128" uniqueCount="78">
  <si>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</si>
  <si>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</si>
  <si>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</si>
  <si>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</si>
  <si>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</si>
  <si>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</si>
  <si>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</si>
  <si>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</si>
  <si>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</si>
  <si>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</si>
  <si>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</si>
  <si>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</si>
  <si>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</si>
  <si>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</si>
  <si>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</si>
  <si>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</si>
  <si>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</si>
  <si>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</si>
  <si>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</si>
  <si>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</si>
  <si>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</si>
  <si>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</si>
  <si>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</si>
  <si>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д.20/1</t>
  </si>
  <si>
    <t>обшивка экрана лоджии</t>
  </si>
  <si>
    <t>план</t>
  </si>
  <si>
    <t>факт</t>
  </si>
  <si>
    <t>ремонт теплоузлов</t>
  </si>
  <si>
    <t>установка сетки над вентшахтой</t>
  </si>
  <si>
    <t>ремонт крыльца п.2</t>
  </si>
  <si>
    <t>замена разводки ГВС с отсекающими кранами</t>
  </si>
  <si>
    <t>май</t>
  </si>
  <si>
    <t>установка профильного оргаждения ТБО</t>
  </si>
  <si>
    <t>установка информстендов в подъезде</t>
  </si>
  <si>
    <t>8. Обслуживание спецсчета</t>
  </si>
  <si>
    <t>9. окраска МАФ</t>
  </si>
  <si>
    <t>июнь</t>
  </si>
  <si>
    <t>окраска каркаса контейнерной площадки</t>
  </si>
  <si>
    <t>в т.ч. Нежилые</t>
  </si>
  <si>
    <t>Остаток средств на конец периода (+ есть средства, -задолженность)</t>
  </si>
  <si>
    <t>ремонт крыльца п.1</t>
  </si>
  <si>
    <t>июль</t>
  </si>
  <si>
    <t>ремонт мягкой кровли балконных козырьков,кв.66</t>
  </si>
  <si>
    <t>август</t>
  </si>
  <si>
    <t>сентябрь</t>
  </si>
  <si>
    <t>7.техинвентаризация</t>
  </si>
  <si>
    <t>октябрь</t>
  </si>
  <si>
    <t>установка сеток на продухи</t>
  </si>
  <si>
    <t>замена труб хвс</t>
  </si>
  <si>
    <t>обустройство отмостков 40 кв.м.</t>
  </si>
  <si>
    <t>изготовление техпаспорта мест общего пользования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</si>
  <si>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</si>
  <si>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</si>
  <si>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</si>
  <si>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2016 г</t>
  </si>
  <si>
    <t>Кол-во месяцев</t>
  </si>
  <si>
    <t>Стоимость выполн.работы /услуги на 1 кв.м.</t>
  </si>
  <si>
    <t>руб</t>
  </si>
  <si>
    <t>замена разводки ХВС на техэтаже</t>
  </si>
  <si>
    <t>ноябрь</t>
  </si>
  <si>
    <t>замена стояка ГВС кв. 181,101а,117</t>
  </si>
  <si>
    <t>апр, ноя</t>
  </si>
  <si>
    <t>замена канализ.стояка кв. 160,193</t>
  </si>
  <si>
    <t>июнь,дек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</si>
  <si>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</si>
  <si>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</si>
  <si>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</si>
  <si>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</si>
  <si>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</si>
  <si>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</si>
  <si>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</si>
  <si>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</si>
  <si>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</si>
  <si>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</si>
  <si>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</si>
  <si>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10.электроизмеритильные работы</t>
  </si>
  <si>
    <t>11.Работы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</si>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</sst>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2" fontId="4" fillId="0" borderId="0" xfId="0" applyNumberFormat="1" applyFont="1" applyFill="1" applyAlignment="1">
      <alignment wrapText="1"/>
    </xf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horizontal="left" wrapText="1"/>
    </xf>
    <xf numFmtId="2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" fontId="4" fillId="0" borderId="10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0" fontId="5" fillId="0" borderId="0" xfId="0" applyFont="1" applyFill="1"/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1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1" fontId="7" fillId="0" borderId="5" xfId="1" applyNumberFormat="1" applyFont="1" applyFill="1" applyBorder="1" applyAlignment="1">
      <alignment vertical="top" wrapText="1"/>
    </xf>
    <xf numFmtId="0" fontId="7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2" fontId="4" fillId="0" borderId="12" xfId="0" applyNumberFormat="1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3" fillId="0" borderId="7" xfId="0" applyNumberFormat="1" applyFont="1" applyFill="1" applyBorder="1" applyAlignment="1">
      <alignment vertical="top" wrapText="1"/>
    </xf>
    <xf numFmtId="1" fontId="5" fillId="0" borderId="8" xfId="1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1" xfId="0" applyNumberFormat="1" applyFont="1" applyFill="1" applyBorder="1" applyAlignment="1">
      <alignment vertical="top" wrapText="1"/>
    </xf>
    <xf numFmtId="1" fontId="4" fillId="0" borderId="12" xfId="1" applyNumberFormat="1" applyFont="1" applyFill="1" applyBorder="1" applyAlignment="1">
      <alignment vertical="top"/>
    </xf>
    <xf numFmtId="0" fontId="3" fillId="0" borderId="20" xfId="0" applyFont="1" applyFill="1" applyBorder="1" applyAlignment="1">
      <alignment wrapText="1"/>
    </xf>
    <xf numFmtId="1" fontId="3" fillId="0" borderId="21" xfId="0" applyNumberFormat="1" applyFont="1" applyFill="1" applyBorder="1" applyAlignment="1">
      <alignment vertical="top"/>
    </xf>
    <xf numFmtId="1" fontId="3" fillId="0" borderId="21" xfId="0" applyNumberFormat="1" applyFont="1" applyFill="1" applyBorder="1"/>
    <xf numFmtId="1" fontId="3" fillId="0" borderId="22" xfId="0" applyNumberFormat="1" applyFont="1" applyFill="1" applyBorder="1"/>
    <xf numFmtId="2" fontId="3" fillId="0" borderId="4" xfId="0" applyNumberFormat="1" applyFont="1" applyFill="1" applyBorder="1" applyAlignment="1">
      <alignment vertical="top" wrapText="1"/>
    </xf>
    <xf numFmtId="1" fontId="5" fillId="0" borderId="0" xfId="0" applyNumberFormat="1" applyFont="1" applyFill="1"/>
    <xf numFmtId="0" fontId="7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2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topLeftCell="A31" workbookViewId="0">
      <selection sqref="A1:E54"/>
    </sheetView>
  </sheetViews>
  <sheetFormatPr defaultRowHeight="15.75"/>
  <cols>
    <col min="1" max="1" width="70.7109375" style="66" customWidth="1"/>
    <col min="2" max="2" width="12.42578125" style="66" customWidth="1"/>
    <col min="3" max="3" width="11.42578125" style="66" customWidth="1"/>
    <col min="4" max="4" width="13.5703125" style="66" customWidth="1"/>
    <col min="5" max="5" width="15.5703125" style="15" customWidth="1"/>
    <col min="6" max="6" width="9.85546875" style="5" bestFit="1" customWidth="1"/>
    <col min="7" max="7" width="9.140625" style="70"/>
  </cols>
  <sheetData>
    <row r="1" spans="1:7" ht="31.5">
      <c r="A1" s="13" t="s">
        <v>17</v>
      </c>
      <c r="C1" s="66" t="s">
        <v>54</v>
      </c>
      <c r="D1" s="14" t="s">
        <v>55</v>
      </c>
      <c r="E1" s="14">
        <v>12</v>
      </c>
    </row>
    <row r="2" spans="1:7" ht="15.75" customHeight="1">
      <c r="A2" s="4" t="s">
        <v>23</v>
      </c>
      <c r="D2" s="15"/>
      <c r="E2" s="66" t="s">
        <v>38</v>
      </c>
    </row>
    <row r="3" spans="1:7">
      <c r="A3" s="66" t="s">
        <v>0</v>
      </c>
      <c r="B3" s="66">
        <f>2456.6+11308.9</f>
        <v>13765.5</v>
      </c>
      <c r="E3" s="16">
        <f>2456.6*B4*E1</f>
        <v>518833.92000000004</v>
      </c>
    </row>
    <row r="4" spans="1:7">
      <c r="A4" s="66" t="s">
        <v>1</v>
      </c>
      <c r="B4" s="6">
        <v>17.600000000000001</v>
      </c>
      <c r="C4" s="6"/>
      <c r="D4" s="17"/>
    </row>
    <row r="5" spans="1:7" ht="18.75" customHeight="1">
      <c r="A5" s="66" t="s">
        <v>53</v>
      </c>
      <c r="B5" s="67">
        <f>B3*B4*E1</f>
        <v>2907273.6</v>
      </c>
      <c r="C5" s="18"/>
      <c r="D5" s="18"/>
    </row>
    <row r="6" spans="1:7" ht="16.5" thickBot="1">
      <c r="A6" s="66" t="s">
        <v>2</v>
      </c>
      <c r="B6" s="66">
        <v>97.66</v>
      </c>
    </row>
    <row r="7" spans="1:7" s="2" customFormat="1" ht="67.5" customHeight="1">
      <c r="A7" s="8" t="s">
        <v>3</v>
      </c>
      <c r="B7" s="9" t="s">
        <v>20</v>
      </c>
      <c r="C7" s="10" t="s">
        <v>51</v>
      </c>
      <c r="D7" s="11" t="s">
        <v>56</v>
      </c>
      <c r="E7" s="11" t="s">
        <v>52</v>
      </c>
      <c r="F7" s="19"/>
      <c r="G7" s="71"/>
    </row>
    <row r="8" spans="1:7" ht="31.5">
      <c r="A8" s="20" t="s">
        <v>4</v>
      </c>
      <c r="B8" s="21" t="s">
        <v>21</v>
      </c>
      <c r="C8" s="22" t="s">
        <v>57</v>
      </c>
      <c r="D8" s="23">
        <v>0.87</v>
      </c>
      <c r="E8" s="24">
        <f>D8*B3*E1</f>
        <v>143711.82</v>
      </c>
    </row>
    <row r="9" spans="1:7" ht="47.25">
      <c r="A9" s="20" t="s">
        <v>5</v>
      </c>
      <c r="B9" s="21" t="s">
        <v>21</v>
      </c>
      <c r="C9" s="22" t="s">
        <v>57</v>
      </c>
      <c r="D9" s="23">
        <f>5.4+D10+D11+D12+D13</f>
        <v>7.3895739348370926</v>
      </c>
      <c r="E9" s="24">
        <f>D9*E1*B3</f>
        <v>1220654.1599999999</v>
      </c>
    </row>
    <row r="10" spans="1:7">
      <c r="A10" s="25" t="s">
        <v>6</v>
      </c>
      <c r="B10" s="21"/>
      <c r="C10" s="22" t="s">
        <v>57</v>
      </c>
      <c r="D10" s="23">
        <f>E10/E1/B3</f>
        <v>0.12204424103737604</v>
      </c>
      <c r="E10" s="24">
        <v>20160</v>
      </c>
    </row>
    <row r="11" spans="1:7">
      <c r="A11" s="25" t="s">
        <v>7</v>
      </c>
      <c r="B11" s="21"/>
      <c r="C11" s="22" t="s">
        <v>57</v>
      </c>
      <c r="D11" s="23">
        <f>E11/E1/B3</f>
        <v>2.8973399682781831E-2</v>
      </c>
      <c r="E11" s="24">
        <v>4786</v>
      </c>
    </row>
    <row r="12" spans="1:7">
      <c r="A12" s="25" t="s">
        <v>8</v>
      </c>
      <c r="B12" s="21"/>
      <c r="C12" s="22" t="s">
        <v>57</v>
      </c>
      <c r="D12" s="23">
        <v>0.16</v>
      </c>
      <c r="E12" s="24">
        <f>D12*B3*E1</f>
        <v>26429.760000000002</v>
      </c>
    </row>
    <row r="13" spans="1:7">
      <c r="A13" s="25" t="s">
        <v>9</v>
      </c>
      <c r="B13" s="21" t="s">
        <v>21</v>
      </c>
      <c r="C13" s="22" t="s">
        <v>57</v>
      </c>
      <c r="D13" s="23">
        <f>E13/B3/E1</f>
        <v>1.6785562941169347</v>
      </c>
      <c r="E13" s="24">
        <v>277274</v>
      </c>
    </row>
    <row r="14" spans="1:7" ht="47.25">
      <c r="A14" s="20" t="s">
        <v>10</v>
      </c>
      <c r="B14" s="21" t="s">
        <v>21</v>
      </c>
      <c r="C14" s="22" t="s">
        <v>57</v>
      </c>
      <c r="D14" s="23">
        <f>E14/E1/B3</f>
        <v>3.0506047728015697</v>
      </c>
      <c r="E14" s="24">
        <f>15553*2.7*E1</f>
        <v>503917.20000000007</v>
      </c>
    </row>
    <row r="15" spans="1:7">
      <c r="A15" s="20" t="s">
        <v>11</v>
      </c>
      <c r="B15" s="21" t="s">
        <v>21</v>
      </c>
      <c r="C15" s="22" t="s">
        <v>57</v>
      </c>
      <c r="D15" s="23">
        <f>E15/E1/B3</f>
        <v>0.83372682915017005</v>
      </c>
      <c r="E15" s="24">
        <v>137720</v>
      </c>
    </row>
    <row r="16" spans="1:7" ht="20.25" customHeight="1">
      <c r="A16" s="20" t="s">
        <v>12</v>
      </c>
      <c r="B16" s="21" t="s">
        <v>21</v>
      </c>
      <c r="C16" s="22" t="s">
        <v>57</v>
      </c>
      <c r="D16" s="23">
        <v>0.43</v>
      </c>
      <c r="E16" s="24">
        <f>D16*E1*B3</f>
        <v>71029.98</v>
      </c>
    </row>
    <row r="17" spans="1:7" ht="47.25">
      <c r="A17" s="20" t="s">
        <v>13</v>
      </c>
      <c r="B17" s="21" t="s">
        <v>21</v>
      </c>
      <c r="C17" s="22" t="s">
        <v>57</v>
      </c>
      <c r="D17" s="23">
        <v>0.44</v>
      </c>
      <c r="E17" s="24">
        <f>D17*E1*B3</f>
        <v>72681.84</v>
      </c>
    </row>
    <row r="18" spans="1:7">
      <c r="A18" s="26" t="s">
        <v>45</v>
      </c>
      <c r="B18" s="26" t="s">
        <v>44</v>
      </c>
      <c r="C18" s="22" t="s">
        <v>57</v>
      </c>
      <c r="D18" s="23">
        <f>E18/E1/B3</f>
        <v>8.4268642621045369E-3</v>
      </c>
      <c r="E18" s="24">
        <v>1392</v>
      </c>
    </row>
    <row r="19" spans="1:7" s="1" customFormat="1">
      <c r="A19" s="26" t="s">
        <v>34</v>
      </c>
      <c r="B19" s="26" t="s">
        <v>21</v>
      </c>
      <c r="C19" s="22" t="s">
        <v>57</v>
      </c>
      <c r="D19" s="23">
        <f>E19/E1/B3</f>
        <v>0.15000000000000002</v>
      </c>
      <c r="E19" s="24">
        <f>0.18*B3*(E1-2)</f>
        <v>24777.9</v>
      </c>
      <c r="F19" s="5"/>
      <c r="G19" s="70"/>
    </row>
    <row r="20" spans="1:7" s="1" customFormat="1">
      <c r="A20" s="27" t="s">
        <v>35</v>
      </c>
      <c r="B20" s="28" t="s">
        <v>31</v>
      </c>
      <c r="C20" s="22" t="s">
        <v>57</v>
      </c>
      <c r="D20" s="65">
        <f>E20/B3/E1</f>
        <v>2.6027024081943993E-2</v>
      </c>
      <c r="E20" s="29">
        <v>4299.3</v>
      </c>
      <c r="F20" s="5"/>
      <c r="G20" s="70"/>
    </row>
    <row r="21" spans="1:7" ht="16.5" thickBot="1">
      <c r="A21" s="20" t="s">
        <v>75</v>
      </c>
      <c r="B21" s="21"/>
      <c r="C21" s="22" t="s">
        <v>57</v>
      </c>
      <c r="D21" s="23">
        <f>E21/E1/B3</f>
        <v>8.2391970263823819E-2</v>
      </c>
      <c r="E21" s="24">
        <v>13610</v>
      </c>
    </row>
    <row r="22" spans="1:7" s="1" customFormat="1">
      <c r="A22" s="30" t="s">
        <v>76</v>
      </c>
      <c r="B22" s="31"/>
      <c r="C22" s="32"/>
      <c r="D22" s="33">
        <f>E22/E1/B3</f>
        <v>2.6062780138752673</v>
      </c>
      <c r="E22" s="68">
        <f>E24+E25+E26+E27+E28+E29+E30+E31+E32+E33+E34+E35+E36+E37+E38+E39+E40</f>
        <v>430520.63999999996</v>
      </c>
      <c r="F22" s="5"/>
      <c r="G22" s="70"/>
    </row>
    <row r="23" spans="1:7" s="1" customFormat="1">
      <c r="A23" s="34"/>
      <c r="B23" s="21"/>
      <c r="C23" s="35"/>
      <c r="D23" s="36" t="s">
        <v>25</v>
      </c>
      <c r="E23" s="37" t="s">
        <v>26</v>
      </c>
      <c r="F23" s="5"/>
      <c r="G23" s="70"/>
    </row>
    <row r="24" spans="1:7" s="3" customFormat="1">
      <c r="A24" s="38" t="s">
        <v>27</v>
      </c>
      <c r="B24" s="60" t="s">
        <v>44</v>
      </c>
      <c r="C24" s="22" t="s">
        <v>57</v>
      </c>
      <c r="D24" s="61">
        <v>40000</v>
      </c>
      <c r="E24" s="39">
        <v>10684.85</v>
      </c>
      <c r="F24" s="12"/>
      <c r="G24" s="72"/>
    </row>
    <row r="25" spans="1:7" s="3" customFormat="1">
      <c r="A25" s="34" t="s">
        <v>24</v>
      </c>
      <c r="B25" s="21" t="s">
        <v>19</v>
      </c>
      <c r="C25" s="22" t="s">
        <v>57</v>
      </c>
      <c r="D25" s="24"/>
      <c r="E25" s="40">
        <v>32089.34</v>
      </c>
      <c r="F25" s="12"/>
      <c r="G25" s="72"/>
    </row>
    <row r="26" spans="1:7" s="3" customFormat="1">
      <c r="A26" s="34" t="s">
        <v>28</v>
      </c>
      <c r="B26" s="60" t="s">
        <v>31</v>
      </c>
      <c r="C26" s="22" t="s">
        <v>57</v>
      </c>
      <c r="D26" s="61">
        <v>4050</v>
      </c>
      <c r="E26" s="39">
        <v>3123.51</v>
      </c>
      <c r="F26" s="12"/>
      <c r="G26" s="72"/>
    </row>
    <row r="27" spans="1:7" s="3" customFormat="1">
      <c r="A27" s="34" t="s">
        <v>47</v>
      </c>
      <c r="B27" s="60" t="s">
        <v>46</v>
      </c>
      <c r="C27" s="22" t="s">
        <v>57</v>
      </c>
      <c r="D27" s="61"/>
      <c r="E27" s="39">
        <v>1129.6500000000001</v>
      </c>
      <c r="F27" s="12"/>
      <c r="G27" s="72"/>
    </row>
    <row r="28" spans="1:7" s="3" customFormat="1">
      <c r="A28" s="34" t="s">
        <v>49</v>
      </c>
      <c r="B28" s="21" t="s">
        <v>31</v>
      </c>
      <c r="C28" s="22" t="s">
        <v>57</v>
      </c>
      <c r="D28" s="24">
        <v>62000</v>
      </c>
      <c r="E28" s="40">
        <v>53947.85</v>
      </c>
      <c r="F28" s="12"/>
      <c r="G28" s="72"/>
    </row>
    <row r="29" spans="1:7" s="3" customFormat="1">
      <c r="A29" s="38" t="s">
        <v>29</v>
      </c>
      <c r="B29" s="60" t="s">
        <v>36</v>
      </c>
      <c r="C29" s="22" t="s">
        <v>57</v>
      </c>
      <c r="D29" s="61">
        <v>35000</v>
      </c>
      <c r="E29" s="39">
        <v>41070.17</v>
      </c>
      <c r="F29" s="12"/>
      <c r="G29" s="72"/>
    </row>
    <row r="30" spans="1:7" s="3" customFormat="1">
      <c r="A30" s="38" t="s">
        <v>60</v>
      </c>
      <c r="B30" s="60" t="s">
        <v>61</v>
      </c>
      <c r="C30" s="22" t="s">
        <v>57</v>
      </c>
      <c r="D30" s="61"/>
      <c r="E30" s="39">
        <f>1123.59+3708.82+701.27</f>
        <v>5533.68</v>
      </c>
      <c r="F30" s="12"/>
      <c r="G30" s="72"/>
    </row>
    <row r="31" spans="1:7" s="3" customFormat="1">
      <c r="A31" s="38" t="s">
        <v>33</v>
      </c>
      <c r="B31" s="60" t="s">
        <v>31</v>
      </c>
      <c r="C31" s="22" t="s">
        <v>57</v>
      </c>
      <c r="D31" s="61"/>
      <c r="E31" s="39">
        <v>6827.03</v>
      </c>
      <c r="F31" s="12"/>
      <c r="G31" s="72"/>
    </row>
    <row r="32" spans="1:7" s="3" customFormat="1">
      <c r="A32" s="38" t="s">
        <v>32</v>
      </c>
      <c r="B32" s="60" t="s">
        <v>31</v>
      </c>
      <c r="C32" s="22" t="s">
        <v>57</v>
      </c>
      <c r="D32" s="61"/>
      <c r="E32" s="39">
        <v>12035.73</v>
      </c>
      <c r="F32" s="12"/>
      <c r="G32" s="72"/>
    </row>
    <row r="33" spans="1:10" s="3" customFormat="1">
      <c r="A33" s="38" t="s">
        <v>37</v>
      </c>
      <c r="B33" s="60" t="s">
        <v>36</v>
      </c>
      <c r="C33" s="22" t="s">
        <v>57</v>
      </c>
      <c r="D33" s="62"/>
      <c r="E33" s="39">
        <v>1065.1199999999999</v>
      </c>
      <c r="F33" s="12"/>
      <c r="G33" s="72"/>
    </row>
    <row r="34" spans="1:10" s="3" customFormat="1">
      <c r="A34" s="38" t="s">
        <v>30</v>
      </c>
      <c r="B34" s="60" t="s">
        <v>46</v>
      </c>
      <c r="C34" s="22" t="s">
        <v>57</v>
      </c>
      <c r="D34" s="61">
        <v>207500</v>
      </c>
      <c r="E34" s="39">
        <v>124755.93</v>
      </c>
      <c r="F34" s="12"/>
      <c r="G34" s="72"/>
    </row>
    <row r="35" spans="1:10" s="3" customFormat="1">
      <c r="A35" s="38" t="s">
        <v>62</v>
      </c>
      <c r="B35" s="60" t="s">
        <v>63</v>
      </c>
      <c r="C35" s="22" t="s">
        <v>57</v>
      </c>
      <c r="D35" s="61"/>
      <c r="E35" s="39">
        <f>1254.16+851.06</f>
        <v>2105.2200000000003</v>
      </c>
      <c r="F35" s="12"/>
      <c r="G35" s="72"/>
    </row>
    <row r="36" spans="1:10" s="3" customFormat="1">
      <c r="A36" s="38" t="s">
        <v>40</v>
      </c>
      <c r="B36" s="60" t="s">
        <v>41</v>
      </c>
      <c r="C36" s="22" t="s">
        <v>57</v>
      </c>
      <c r="D36" s="61"/>
      <c r="E36" s="39">
        <v>44933.87</v>
      </c>
      <c r="F36" s="12"/>
      <c r="G36" s="72"/>
    </row>
    <row r="37" spans="1:10" s="3" customFormat="1">
      <c r="A37" s="38" t="s">
        <v>50</v>
      </c>
      <c r="B37" s="60" t="s">
        <v>59</v>
      </c>
      <c r="C37" s="22" t="s">
        <v>57</v>
      </c>
      <c r="D37" s="61"/>
      <c r="E37" s="39">
        <v>15341.32</v>
      </c>
      <c r="F37" s="12"/>
      <c r="G37" s="72"/>
    </row>
    <row r="38" spans="1:10" s="3" customFormat="1">
      <c r="A38" s="38" t="s">
        <v>48</v>
      </c>
      <c r="B38" s="60" t="s">
        <v>46</v>
      </c>
      <c r="C38" s="22" t="s">
        <v>57</v>
      </c>
      <c r="D38" s="61"/>
      <c r="E38" s="39">
        <v>1918</v>
      </c>
      <c r="F38" s="12"/>
      <c r="G38" s="72"/>
    </row>
    <row r="39" spans="1:10" s="3" customFormat="1">
      <c r="A39" s="38" t="s">
        <v>42</v>
      </c>
      <c r="B39" s="60" t="s">
        <v>43</v>
      </c>
      <c r="C39" s="22" t="s">
        <v>57</v>
      </c>
      <c r="D39" s="61"/>
      <c r="E39" s="39">
        <v>7140</v>
      </c>
      <c r="F39" s="12"/>
      <c r="G39" s="72"/>
    </row>
    <row r="40" spans="1:10" s="3" customFormat="1">
      <c r="A40" s="38" t="s">
        <v>58</v>
      </c>
      <c r="B40" s="60" t="s">
        <v>59</v>
      </c>
      <c r="C40" s="41" t="s">
        <v>57</v>
      </c>
      <c r="D40" s="61"/>
      <c r="E40" s="39">
        <v>66819.37</v>
      </c>
      <c r="F40" s="12"/>
      <c r="G40" s="72"/>
    </row>
    <row r="41" spans="1:10" ht="16.5" thickBot="1">
      <c r="A41" s="42" t="s">
        <v>14</v>
      </c>
      <c r="B41" s="63"/>
      <c r="C41" s="64"/>
      <c r="D41" s="88">
        <f>D8+D9+D14+D15+D16+D17+D18+D22+D19+D20+D21</f>
        <v>15.887029409271971</v>
      </c>
      <c r="E41" s="43">
        <f>E8+E9+E14+E15+E16+E17+E18+E22+E19+E20+E21</f>
        <v>2624314.84</v>
      </c>
      <c r="F41" s="12"/>
      <c r="G41" s="73"/>
    </row>
    <row r="42" spans="1:10" s="1" customFormat="1" ht="16.5" customHeight="1">
      <c r="A42" s="45" t="s">
        <v>18</v>
      </c>
      <c r="B42" s="46"/>
      <c r="C42" s="47" t="s">
        <v>57</v>
      </c>
      <c r="D42" s="48"/>
      <c r="E42" s="69">
        <v>-40328</v>
      </c>
      <c r="F42" s="44"/>
      <c r="G42" s="70"/>
    </row>
    <row r="43" spans="1:10" s="1" customFormat="1">
      <c r="A43" s="49" t="s">
        <v>22</v>
      </c>
      <c r="B43" s="50"/>
      <c r="C43" s="22" t="s">
        <v>57</v>
      </c>
      <c r="D43" s="51"/>
      <c r="E43" s="52">
        <v>31000</v>
      </c>
      <c r="F43" s="44"/>
      <c r="G43" s="70"/>
    </row>
    <row r="44" spans="1:10" s="1" customFormat="1">
      <c r="A44" s="49" t="s">
        <v>15</v>
      </c>
      <c r="B44" s="50"/>
      <c r="C44" s="22" t="s">
        <v>57</v>
      </c>
      <c r="D44" s="51"/>
      <c r="E44" s="52">
        <f>B5*B6/100+D5</f>
        <v>2839243.3977600001</v>
      </c>
      <c r="F44" s="89"/>
      <c r="G44" s="70"/>
    </row>
    <row r="45" spans="1:10" s="3" customFormat="1" ht="32.25" thickBot="1">
      <c r="A45" s="53" t="s">
        <v>39</v>
      </c>
      <c r="B45" s="54"/>
      <c r="C45" s="55" t="s">
        <v>57</v>
      </c>
      <c r="D45" s="56"/>
      <c r="E45" s="57">
        <f>E42+E43+E44-E41</f>
        <v>205600.55776000023</v>
      </c>
      <c r="F45" s="58"/>
      <c r="G45" s="72"/>
    </row>
    <row r="46" spans="1:10" s="94" customFormat="1">
      <c r="A46" s="100" t="s">
        <v>77</v>
      </c>
      <c r="B46" s="101"/>
      <c r="C46" s="101"/>
      <c r="D46" s="102"/>
      <c r="E46" s="90">
        <v>3958</v>
      </c>
      <c r="F46" s="91"/>
      <c r="G46" s="92"/>
      <c r="H46" s="93"/>
      <c r="I46" s="93"/>
      <c r="J46" s="93"/>
    </row>
    <row r="47" spans="1:10" ht="16.5" thickBot="1">
      <c r="A47" s="74" t="s">
        <v>64</v>
      </c>
      <c r="B47" s="74"/>
      <c r="C47" s="74"/>
      <c r="D47" s="74"/>
      <c r="E47" s="75"/>
      <c r="F47" s="75"/>
    </row>
    <row r="48" spans="1:10">
      <c r="A48" s="76" t="s">
        <v>65</v>
      </c>
      <c r="B48" s="95" t="s">
        <v>66</v>
      </c>
      <c r="C48" s="95" t="s">
        <v>67</v>
      </c>
      <c r="D48" s="97"/>
      <c r="E48" s="98" t="s">
        <v>68</v>
      </c>
    </row>
    <row r="49" spans="1:6" ht="63">
      <c r="A49" s="77"/>
      <c r="B49" s="96"/>
      <c r="C49" s="78" t="s">
        <v>69</v>
      </c>
      <c r="D49" s="78" t="s">
        <v>70</v>
      </c>
      <c r="E49" s="99"/>
    </row>
    <row r="50" spans="1:6">
      <c r="A50" s="79" t="s">
        <v>71</v>
      </c>
      <c r="B50" s="80">
        <f>2543157+1078756+140959</f>
        <v>3762872</v>
      </c>
      <c r="C50" s="80">
        <f>2597172+1161406</f>
        <v>3758578</v>
      </c>
      <c r="D50" s="80">
        <v>4301</v>
      </c>
      <c r="E50" s="81">
        <f>C50*B6/100</f>
        <v>3670627.2747999998</v>
      </c>
      <c r="F50" s="7"/>
    </row>
    <row r="51" spans="1:6">
      <c r="A51" s="79" t="s">
        <v>72</v>
      </c>
      <c r="B51" s="80">
        <f>260737+445851</f>
        <v>706588</v>
      </c>
      <c r="C51" s="80">
        <f>253852+438127</f>
        <v>691979</v>
      </c>
      <c r="D51" s="80">
        <f>5629+8162</f>
        <v>13791</v>
      </c>
      <c r="E51" s="81">
        <f>C51*B6/100</f>
        <v>675786.69140000001</v>
      </c>
      <c r="F51" s="7"/>
    </row>
    <row r="52" spans="1:6" ht="16.5" thickBot="1">
      <c r="A52" s="82" t="s">
        <v>73</v>
      </c>
      <c r="B52" s="83">
        <v>396150</v>
      </c>
      <c r="C52" s="83">
        <f>312185+54106</f>
        <v>366291</v>
      </c>
      <c r="D52" s="83">
        <f>11493+17764+652</f>
        <v>29909</v>
      </c>
      <c r="E52" s="81">
        <f>C52*B6/100</f>
        <v>357719.79060000001</v>
      </c>
      <c r="F52" s="7"/>
    </row>
    <row r="53" spans="1:6" ht="16.5" thickBot="1">
      <c r="A53" s="84" t="s">
        <v>74</v>
      </c>
      <c r="B53" s="85">
        <f>SUM(B50:B52)</f>
        <v>4865610</v>
      </c>
      <c r="C53" s="86">
        <f>SUM(C50:C52)</f>
        <v>4816848</v>
      </c>
      <c r="D53" s="86">
        <f>SUM(D50:D52)</f>
        <v>48001</v>
      </c>
      <c r="E53" s="87">
        <f>SUM(E50:E52)</f>
        <v>4704133.7567999996</v>
      </c>
      <c r="F53" s="7"/>
    </row>
    <row r="54" spans="1:6">
      <c r="A54" s="59" t="s">
        <v>16</v>
      </c>
      <c r="B54" s="15"/>
      <c r="C54" s="15"/>
      <c r="E54" s="18"/>
    </row>
  </sheetData>
  <mergeCells count="4">
    <mergeCell ref="B48:B49"/>
    <mergeCell ref="C48:D48"/>
    <mergeCell ref="E48:E49"/>
    <mergeCell ref="A46:D46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2017-02-15T11:58:15Z</cp:lastPrinted>
  <dcterms:created xsi:type="dcterms:W3CDTF">2016-04-22T06:39:22Z</dcterms:created>
  <dcterms:modified xsi:type="dcterms:W3CDTF">2017-03-20T04:42:04Z</dcterms:modified>
</cp:coreProperties>
</file>