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400" windowHeight="101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E14" i="1"/>
  <c r="D9"/>
  <c r="E54"/>
  <c r="C55"/>
  <c r="C56" s="1"/>
  <c r="D55"/>
  <c r="D54"/>
  <c r="C54"/>
  <c r="B54"/>
  <c r="C53"/>
  <c r="E53" s="1"/>
  <c r="B53"/>
  <c r="D56"/>
  <c r="D11"/>
  <c r="E3"/>
  <c r="E41"/>
  <c r="E26"/>
  <c r="E22"/>
  <c r="E33"/>
  <c r="B56" l="1"/>
  <c r="E55"/>
  <c r="E56" s="1"/>
  <c r="E34"/>
  <c r="E35"/>
  <c r="E29"/>
  <c r="E27" l="1"/>
  <c r="E20" l="1"/>
  <c r="D20" s="1"/>
  <c r="D14"/>
  <c r="E16"/>
  <c r="D13"/>
  <c r="E12"/>
  <c r="D19"/>
  <c r="D18"/>
  <c r="E17"/>
  <c r="D15"/>
  <c r="E8"/>
  <c r="D10"/>
  <c r="B5"/>
  <c r="E47" s="1"/>
  <c r="E9" l="1"/>
  <c r="E44" s="1"/>
  <c r="E48" l="1"/>
  <c r="D44"/>
</calcChain>
</file>

<file path=xl/sharedStrings.xml><?xml version="1.0" encoding="utf-8"?>
<sst xmlns="http://schemas.openxmlformats.org/spreadsheetml/2006/main" count="137" uniqueCount="84">
  <si>
    <t>Площадь дома на 01/01/2016 г, м2</t>
  </si>
  <si>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</si>
  <si>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</si>
  <si>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</si>
  <si>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</si>
  <si>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</si>
  <si>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</si>
  <si>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</si>
  <si>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 xml:space="preserve">*обслуживание домовых приборов учета 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</si>
  <si>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</si>
  <si>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</si>
  <si>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</si>
  <si>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</si>
  <si>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 xml:space="preserve">6.Обеспечение устранения аварий в соответствии с установленными предельными сроками на внутридомовых инженерных системах в многоквартирном доме. </t>
  </si>
  <si>
    <t>итого расходы</t>
  </si>
  <si>
    <t>Оплачено собственниками</t>
  </si>
  <si>
    <t>Администрация ООО УК "Атал"</t>
  </si>
  <si>
    <t>Отчет о выполнении договора управления по содержанию общего имущества дома.</t>
  </si>
  <si>
    <t>Остаток средств на 01/01/2016 г (+ есть средства, -задолженность)</t>
  </si>
  <si>
    <t>замена подъездного освещения</t>
  </si>
  <si>
    <t>Период</t>
  </si>
  <si>
    <t>ежедневно</t>
  </si>
  <si>
    <t>Поступило прочих доходов от размещения оборудования</t>
  </si>
  <si>
    <t>Чебоксары, ул. Университетская, д.22</t>
  </si>
  <si>
    <t>март</t>
  </si>
  <si>
    <t>усиление стен лоджии и ремонт, кв. 179,183</t>
  </si>
  <si>
    <t>план</t>
  </si>
  <si>
    <t>факт</t>
  </si>
  <si>
    <t>ремонт теплоузлов</t>
  </si>
  <si>
    <t>ремонт входных площадок п.2,4,7,8</t>
  </si>
  <si>
    <t>установка сетки над вентшахтой</t>
  </si>
  <si>
    <t>ремонт кровли козырьков п.2,3,6,8</t>
  </si>
  <si>
    <t>май</t>
  </si>
  <si>
    <t>установка профильного ограждения ТБО</t>
  </si>
  <si>
    <t>апрель, май</t>
  </si>
  <si>
    <t>установка информстендов в подъезде</t>
  </si>
  <si>
    <t>установка песочницы</t>
  </si>
  <si>
    <t>8. окраска МАФ</t>
  </si>
  <si>
    <t>9.Работы по ремонту общедомового имущества всего, в т.ч.</t>
  </si>
  <si>
    <t>техобследование лифтов, п.1,2,3,4,5,7,8,9</t>
  </si>
  <si>
    <t>окраска каркаса контейнерной площадки</t>
  </si>
  <si>
    <t>июнь</t>
  </si>
  <si>
    <t>установка скамеек</t>
  </si>
  <si>
    <t>Остаток средств на конец периода (+ есть средства, -задолженность)</t>
  </si>
  <si>
    <t>июнь, июль</t>
  </si>
  <si>
    <t>ремонт мягкой кровли балконных козырьков,кв.123</t>
  </si>
  <si>
    <t>август</t>
  </si>
  <si>
    <t>установка поручней у подъезда 5</t>
  </si>
  <si>
    <t>сентябрь</t>
  </si>
  <si>
    <t>установка 6-секционного ящика п.5</t>
  </si>
  <si>
    <t>7.техинвентаризация</t>
  </si>
  <si>
    <t>ремонт мягкой кровли, кв.58,60,90,93,183,184,247,пристрой</t>
  </si>
  <si>
    <t>ремонт стояка отопления кв.36</t>
  </si>
  <si>
    <t>октябрь</t>
  </si>
  <si>
    <t>замена стояка хвс кв.272</t>
  </si>
  <si>
    <t>единица измерения работы и услуги</t>
  </si>
  <si>
    <t>Цена выполненной работы и услуги в руб.</t>
  </si>
  <si>
    <t>2016 г</t>
  </si>
  <si>
    <t>Кол-во месяцев</t>
  </si>
  <si>
    <t>Начислено за данный период по статье "содержание помещения", руб</t>
  </si>
  <si>
    <t>Стоимость выполн.работы /услуги на 1 кв.м.</t>
  </si>
  <si>
    <t>руб</t>
  </si>
  <si>
    <t>сент,окт</t>
  </si>
  <si>
    <t xml:space="preserve">монтаж и подключение проводки </t>
  </si>
  <si>
    <t>декабрь</t>
  </si>
  <si>
    <t>замена стояка канализации кв 100,78,82,186б,89,251</t>
  </si>
  <si>
    <t>январь, апр</t>
  </si>
  <si>
    <t>замена кранов ХГВС в мусорокамере</t>
  </si>
  <si>
    <t>замена циркуляционного насоса ГВС</t>
  </si>
  <si>
    <t>Отчет по предоставлению коммунальных услуг по жилым помещениям за 2016 г</t>
  </si>
  <si>
    <t>Ресурсоснабжающая организация (РСО)</t>
  </si>
  <si>
    <t>Предоставлено РСО коммунальных услуг</t>
  </si>
  <si>
    <t>Всего начислено Атал</t>
  </si>
  <si>
    <t>Всего оплачено собственниками коммун.услуг</t>
  </si>
  <si>
    <t>жилым помещениям</t>
  </si>
  <si>
    <t>прочие потребит и производ.нужды</t>
  </si>
  <si>
    <t>ООО "Коммун. технол(теплоэнергия и ГВС),руб</t>
  </si>
  <si>
    <t>ОАО "Водоканал" (ХВС и водоотведение), руб</t>
  </si>
  <si>
    <t>Энергосбытовая компания (электроэнергия), квт</t>
  </si>
  <si>
    <t>ИТОГО</t>
  </si>
  <si>
    <t>Получено средств от применения повышающего коэффициента к квартирам без ИПУ</t>
  </si>
  <si>
    <t>март,апр,май,окт</t>
  </si>
  <si>
    <t>в т.ч. Нежил</t>
  </si>
  <si>
    <t>янв,март,окт,дек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</si>
</sst>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/>
    <xf numFmtId="0" fontId="4" fillId="0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wrapText="1"/>
    </xf>
    <xf numFmtId="1" fontId="3" fillId="0" borderId="0" xfId="0" applyNumberFormat="1" applyFont="1" applyFill="1" applyAlignment="1">
      <alignment wrapText="1"/>
    </xf>
    <xf numFmtId="0" fontId="5" fillId="0" borderId="0" xfId="0" applyFont="1" applyFill="1" applyAlignment="1">
      <alignment wrapText="1"/>
    </xf>
    <xf numFmtId="1" fontId="6" fillId="0" borderId="0" xfId="0" applyNumberFormat="1" applyFont="1" applyFill="1"/>
    <xf numFmtId="0" fontId="5" fillId="0" borderId="6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>
      <alignment vertical="top" wrapText="1"/>
    </xf>
    <xf numFmtId="1" fontId="6" fillId="0" borderId="0" xfId="0" applyNumberFormat="1" applyFont="1" applyFill="1" applyAlignment="1">
      <alignment wrapText="1"/>
    </xf>
    <xf numFmtId="0" fontId="5" fillId="0" borderId="0" xfId="0" applyFont="1" applyFill="1" applyAlignment="1">
      <alignment horizontal="center" vertical="top" wrapText="1"/>
    </xf>
    <xf numFmtId="0" fontId="6" fillId="0" borderId="2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6" fillId="0" borderId="20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vertical="top" wrapText="1"/>
    </xf>
    <xf numFmtId="1" fontId="6" fillId="0" borderId="1" xfId="0" applyNumberFormat="1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0" fontId="6" fillId="0" borderId="14" xfId="0" applyFont="1" applyFill="1" applyBorder="1" applyAlignment="1">
      <alignment vertical="top" wrapText="1"/>
    </xf>
    <xf numFmtId="0" fontId="6" fillId="0" borderId="15" xfId="0" applyFont="1" applyFill="1" applyBorder="1" applyAlignment="1">
      <alignment vertical="top" wrapText="1"/>
    </xf>
    <xf numFmtId="1" fontId="6" fillId="0" borderId="10" xfId="0" applyNumberFormat="1" applyFont="1" applyFill="1" applyBorder="1" applyAlignment="1">
      <alignment vertical="top" wrapText="1"/>
    </xf>
    <xf numFmtId="0" fontId="8" fillId="0" borderId="6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2" fontId="5" fillId="0" borderId="7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vertical="top" wrapText="1"/>
    </xf>
    <xf numFmtId="0" fontId="6" fillId="0" borderId="13" xfId="0" applyFont="1" applyFill="1" applyBorder="1" applyAlignment="1">
      <alignment vertical="top" wrapText="1"/>
    </xf>
    <xf numFmtId="1" fontId="6" fillId="0" borderId="12" xfId="0" applyNumberFormat="1" applyFont="1" applyFill="1" applyBorder="1" applyAlignment="1">
      <alignment vertical="top" wrapText="1"/>
    </xf>
    <xf numFmtId="1" fontId="5" fillId="0" borderId="12" xfId="0" applyNumberFormat="1" applyFont="1" applyFill="1" applyBorder="1" applyAlignment="1">
      <alignment vertical="top" wrapText="1"/>
    </xf>
    <xf numFmtId="1" fontId="5" fillId="0" borderId="1" xfId="0" applyNumberFormat="1" applyFont="1" applyFill="1" applyBorder="1" applyAlignment="1">
      <alignment vertical="top" wrapText="1"/>
    </xf>
    <xf numFmtId="2" fontId="6" fillId="0" borderId="12" xfId="0" applyNumberFormat="1" applyFont="1" applyFill="1" applyBorder="1" applyAlignment="1">
      <alignment vertical="top" wrapText="1"/>
    </xf>
    <xf numFmtId="0" fontId="5" fillId="0" borderId="16" xfId="0" applyFont="1" applyFill="1" applyBorder="1" applyAlignment="1">
      <alignment vertical="top" wrapText="1"/>
    </xf>
    <xf numFmtId="1" fontId="5" fillId="0" borderId="18" xfId="0" applyNumberFormat="1" applyFont="1" applyFill="1" applyBorder="1" applyAlignment="1">
      <alignment vertical="top" wrapText="1"/>
    </xf>
    <xf numFmtId="1" fontId="5" fillId="0" borderId="21" xfId="0" applyNumberFormat="1" applyFont="1" applyFill="1" applyBorder="1" applyAlignment="1">
      <alignment vertical="top" wrapText="1"/>
    </xf>
    <xf numFmtId="2" fontId="5" fillId="0" borderId="17" xfId="0" applyNumberFormat="1" applyFont="1" applyFill="1" applyBorder="1" applyAlignment="1">
      <alignment vertical="top" wrapText="1"/>
    </xf>
    <xf numFmtId="1" fontId="5" fillId="0" borderId="17" xfId="0" applyNumberFormat="1" applyFont="1" applyFill="1" applyBorder="1" applyAlignment="1">
      <alignment vertical="top" wrapText="1"/>
    </xf>
    <xf numFmtId="0" fontId="7" fillId="0" borderId="0" xfId="0" applyFont="1" applyFill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8" xfId="0" applyFont="1" applyFill="1" applyBorder="1" applyAlignment="1">
      <alignment vertical="top" wrapText="1"/>
    </xf>
    <xf numFmtId="2" fontId="7" fillId="0" borderId="7" xfId="0" applyNumberFormat="1" applyFont="1" applyFill="1" applyBorder="1" applyAlignment="1">
      <alignment vertical="top" wrapText="1"/>
    </xf>
    <xf numFmtId="0" fontId="7" fillId="0" borderId="2" xfId="0" applyFont="1" applyFill="1" applyBorder="1" applyAlignment="1">
      <alignment wrapText="1"/>
    </xf>
    <xf numFmtId="0" fontId="7" fillId="0" borderId="3" xfId="0" applyFont="1" applyFill="1" applyBorder="1" applyAlignment="1">
      <alignment vertical="top" wrapText="1"/>
    </xf>
    <xf numFmtId="2" fontId="7" fillId="0" borderId="1" xfId="0" applyNumberFormat="1" applyFont="1" applyFill="1" applyBorder="1" applyAlignment="1">
      <alignment vertical="top" wrapText="1"/>
    </xf>
    <xf numFmtId="0" fontId="9" fillId="0" borderId="9" xfId="0" applyFont="1" applyFill="1" applyBorder="1" applyAlignment="1">
      <alignment wrapText="1"/>
    </xf>
    <xf numFmtId="0" fontId="9" fillId="0" borderId="5" xfId="0" applyFont="1" applyFill="1" applyBorder="1" applyAlignment="1">
      <alignment vertical="top" wrapText="1"/>
    </xf>
    <xf numFmtId="2" fontId="9" fillId="0" borderId="4" xfId="0" applyNumberFormat="1" applyFont="1" applyFill="1" applyBorder="1" applyAlignment="1">
      <alignment vertical="top" wrapText="1"/>
    </xf>
    <xf numFmtId="0" fontId="9" fillId="0" borderId="0" xfId="0" applyFont="1" applyFill="1" applyAlignment="1">
      <alignment wrapText="1"/>
    </xf>
    <xf numFmtId="0" fontId="6" fillId="0" borderId="0" xfId="0" applyFont="1" applyFill="1" applyBorder="1" applyAlignment="1">
      <alignment vertical="top" wrapText="1"/>
    </xf>
    <xf numFmtId="2" fontId="6" fillId="0" borderId="10" xfId="0" applyNumberFormat="1" applyFont="1" applyFill="1" applyBorder="1" applyAlignment="1">
      <alignment vertical="top" wrapText="1"/>
    </xf>
    <xf numFmtId="0" fontId="6" fillId="0" borderId="19" xfId="0" applyFont="1" applyFill="1" applyBorder="1" applyAlignment="1">
      <alignment horizontal="center" vertical="top" wrapText="1"/>
    </xf>
    <xf numFmtId="1" fontId="7" fillId="0" borderId="3" xfId="1" applyNumberFormat="1" applyFont="1" applyFill="1" applyBorder="1" applyAlignment="1">
      <alignment vertical="top" wrapText="1"/>
    </xf>
    <xf numFmtId="0" fontId="6" fillId="0" borderId="22" xfId="0" applyFont="1" applyFill="1" applyBorder="1" applyAlignment="1">
      <alignment horizontal="center" vertical="top" wrapText="1"/>
    </xf>
    <xf numFmtId="1" fontId="9" fillId="0" borderId="5" xfId="1" applyNumberFormat="1" applyFont="1" applyFill="1" applyBorder="1" applyAlignment="1">
      <alignment vertical="top" wrapText="1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wrapText="1"/>
    </xf>
    <xf numFmtId="1" fontId="5" fillId="0" borderId="0" xfId="0" applyNumberFormat="1" applyFont="1" applyFill="1" applyAlignment="1">
      <alignment wrapText="1"/>
    </xf>
    <xf numFmtId="1" fontId="5" fillId="0" borderId="7" xfId="0" applyNumberFormat="1" applyFont="1" applyFill="1" applyBorder="1" applyAlignment="1">
      <alignment vertical="top" wrapText="1"/>
    </xf>
    <xf numFmtId="1" fontId="7" fillId="0" borderId="8" xfId="1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vertical="top"/>
    </xf>
    <xf numFmtId="0" fontId="6" fillId="0" borderId="0" xfId="0" applyFont="1" applyFill="1" applyBorder="1" applyAlignment="1"/>
    <xf numFmtId="0" fontId="6" fillId="0" borderId="2" xfId="0" applyNumberFormat="1" applyFont="1" applyFill="1" applyBorder="1" applyAlignment="1">
      <alignment vertical="top" wrapText="1"/>
    </xf>
    <xf numFmtId="1" fontId="6" fillId="0" borderId="1" xfId="1" applyNumberFormat="1" applyFont="1" applyFill="1" applyBorder="1" applyAlignment="1">
      <alignment vertical="top"/>
    </xf>
    <xf numFmtId="1" fontId="6" fillId="0" borderId="3" xfId="0" applyNumberFormat="1" applyFont="1" applyFill="1" applyBorder="1"/>
    <xf numFmtId="0" fontId="6" fillId="0" borderId="11" xfId="0" applyNumberFormat="1" applyFont="1" applyFill="1" applyBorder="1" applyAlignment="1">
      <alignment vertical="top" wrapText="1"/>
    </xf>
    <xf numFmtId="1" fontId="6" fillId="0" borderId="12" xfId="1" applyNumberFormat="1" applyFont="1" applyFill="1" applyBorder="1" applyAlignment="1">
      <alignment vertical="top"/>
    </xf>
    <xf numFmtId="0" fontId="5" fillId="0" borderId="16" xfId="0" applyFont="1" applyFill="1" applyBorder="1" applyAlignment="1">
      <alignment wrapText="1"/>
    </xf>
    <xf numFmtId="1" fontId="5" fillId="0" borderId="17" xfId="0" applyNumberFormat="1" applyFont="1" applyFill="1" applyBorder="1" applyAlignment="1">
      <alignment vertical="top"/>
    </xf>
    <xf numFmtId="1" fontId="5" fillId="0" borderId="17" xfId="0" applyNumberFormat="1" applyFont="1" applyFill="1" applyBorder="1"/>
    <xf numFmtId="1" fontId="5" fillId="0" borderId="18" xfId="0" applyNumberFormat="1" applyFont="1" applyFill="1" applyBorder="1"/>
    <xf numFmtId="0" fontId="6" fillId="0" borderId="0" xfId="0" applyFont="1" applyFill="1" applyAlignment="1">
      <alignment wrapText="1"/>
    </xf>
    <xf numFmtId="0" fontId="9" fillId="0" borderId="3" xfId="0" applyFont="1" applyFill="1" applyBorder="1" applyAlignment="1">
      <alignment vertical="top" wrapText="1"/>
    </xf>
    <xf numFmtId="0" fontId="7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Border="1"/>
    <xf numFmtId="0" fontId="0" fillId="0" borderId="0" xfId="0" applyBorder="1"/>
    <xf numFmtId="0" fontId="5" fillId="0" borderId="24" xfId="0" applyFont="1" applyFill="1" applyBorder="1" applyAlignment="1">
      <alignment horizontal="center" vertical="top" wrapText="1"/>
    </xf>
    <xf numFmtId="0" fontId="6" fillId="0" borderId="26" xfId="0" applyFont="1" applyFill="1" applyBorder="1" applyAlignment="1">
      <alignment horizontal="center" vertical="top" wrapText="1"/>
    </xf>
    <xf numFmtId="0" fontId="6" fillId="0" borderId="24" xfId="0" applyFont="1" applyFill="1" applyBorder="1" applyAlignment="1">
      <alignment vertical="top" wrapText="1"/>
    </xf>
    <xf numFmtId="0" fontId="6" fillId="0" borderId="26" xfId="0" applyFont="1" applyFill="1" applyBorder="1" applyAlignment="1">
      <alignment vertical="top" wrapText="1"/>
    </xf>
    <xf numFmtId="0" fontId="5" fillId="0" borderId="9" xfId="0" applyFont="1" applyFill="1" applyBorder="1" applyAlignment="1">
      <alignment vertical="top" wrapText="1"/>
    </xf>
    <xf numFmtId="0" fontId="6" fillId="0" borderId="5" xfId="0" applyFont="1" applyFill="1" applyBorder="1" applyAlignment="1">
      <alignment vertical="top" wrapText="1"/>
    </xf>
    <xf numFmtId="0" fontId="10" fillId="0" borderId="6" xfId="0" applyNumberFormat="1" applyFont="1" applyFill="1" applyBorder="1" applyAlignment="1">
      <alignment horizontal="center" vertical="top" wrapText="1"/>
    </xf>
    <xf numFmtId="0" fontId="10" fillId="0" borderId="0" xfId="0" applyFont="1" applyFill="1"/>
    <xf numFmtId="0" fontId="10" fillId="0" borderId="0" xfId="0" applyFont="1" applyAlignment="1">
      <alignment wrapText="1"/>
    </xf>
    <xf numFmtId="0" fontId="0" fillId="0" borderId="0" xfId="0" applyFont="1"/>
    <xf numFmtId="0" fontId="0" fillId="0" borderId="2" xfId="0" applyFont="1" applyFill="1" applyBorder="1" applyAlignment="1">
      <alignment wrapText="1"/>
    </xf>
    <xf numFmtId="0" fontId="10" fillId="0" borderId="1" xfId="0" applyNumberFormat="1" applyFont="1" applyFill="1" applyBorder="1" applyAlignment="1">
      <alignment horizontal="center" vertical="top" wrapText="1"/>
    </xf>
    <xf numFmtId="0" fontId="10" fillId="0" borderId="7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/>
    </xf>
    <xf numFmtId="0" fontId="10" fillId="0" borderId="7" xfId="0" applyFont="1" applyFill="1" applyBorder="1" applyAlignment="1">
      <alignment horizontal="center" vertical="top" wrapText="1"/>
    </xf>
    <xf numFmtId="0" fontId="10" fillId="0" borderId="8" xfId="0" applyNumberFormat="1" applyFont="1" applyFill="1" applyBorder="1" applyAlignment="1">
      <alignment horizontal="center" vertical="top" wrapText="1"/>
    </xf>
    <xf numFmtId="0" fontId="10" fillId="0" borderId="3" xfId="0" applyFont="1" applyFill="1" applyBorder="1" applyAlignment="1"/>
    <xf numFmtId="0" fontId="7" fillId="0" borderId="23" xfId="0" applyFont="1" applyFill="1" applyBorder="1" applyAlignment="1">
      <alignment wrapText="1"/>
    </xf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7"/>
  <sheetViews>
    <sheetView tabSelected="1" topLeftCell="A46" workbookViewId="0">
      <selection sqref="A1:E57"/>
    </sheetView>
  </sheetViews>
  <sheetFormatPr defaultRowHeight="16.5"/>
  <cols>
    <col min="1" max="1" width="77.140625" style="64" customWidth="1"/>
    <col min="2" max="2" width="17.28515625" style="64" customWidth="1"/>
    <col min="3" max="3" width="14" style="64" customWidth="1"/>
    <col min="4" max="4" width="15.5703125" style="64" customWidth="1"/>
    <col min="5" max="5" width="14.7109375" style="17" customWidth="1"/>
    <col min="6" max="6" width="9.85546875" style="64" bestFit="1" customWidth="1"/>
    <col min="7" max="10" width="9.140625" style="5"/>
  </cols>
  <sheetData>
    <row r="1" spans="1:10" ht="31.5">
      <c r="A1" s="15" t="s">
        <v>17</v>
      </c>
      <c r="C1" s="64" t="s">
        <v>57</v>
      </c>
      <c r="D1" s="16" t="s">
        <v>58</v>
      </c>
      <c r="E1" s="16">
        <v>12</v>
      </c>
    </row>
    <row r="2" spans="1:10">
      <c r="A2" s="10" t="s">
        <v>23</v>
      </c>
      <c r="D2" s="17"/>
      <c r="E2" s="79" t="s">
        <v>82</v>
      </c>
    </row>
    <row r="3" spans="1:10">
      <c r="A3" s="64" t="s">
        <v>0</v>
      </c>
      <c r="B3" s="64">
        <v>20857.849999999999</v>
      </c>
      <c r="E3" s="63">
        <f>4178.7*B4*E1</f>
        <v>822368.15999999992</v>
      </c>
    </row>
    <row r="4" spans="1:10">
      <c r="A4" s="64" t="s">
        <v>1</v>
      </c>
      <c r="B4" s="64">
        <v>16.399999999999999</v>
      </c>
      <c r="D4" s="17"/>
    </row>
    <row r="5" spans="1:10" ht="17.25" customHeight="1">
      <c r="A5" s="64" t="s">
        <v>59</v>
      </c>
      <c r="B5" s="65">
        <f>B3*B4*E1</f>
        <v>4104824.879999999</v>
      </c>
      <c r="C5" s="18"/>
      <c r="D5" s="18"/>
    </row>
    <row r="6" spans="1:10" ht="17.25" thickBot="1">
      <c r="A6" s="64" t="s">
        <v>2</v>
      </c>
      <c r="B6" s="64">
        <v>100</v>
      </c>
    </row>
    <row r="7" spans="1:10" s="2" customFormat="1" ht="68.25" customHeight="1">
      <c r="A7" s="12" t="s">
        <v>3</v>
      </c>
      <c r="B7" s="13" t="s">
        <v>20</v>
      </c>
      <c r="C7" s="85" t="s">
        <v>55</v>
      </c>
      <c r="D7" s="14" t="s">
        <v>60</v>
      </c>
      <c r="E7" s="14" t="s">
        <v>56</v>
      </c>
      <c r="F7" s="19"/>
      <c r="G7" s="7"/>
      <c r="H7" s="7"/>
      <c r="I7" s="7"/>
      <c r="J7" s="7"/>
    </row>
    <row r="8" spans="1:10" ht="20.25" customHeight="1">
      <c r="A8" s="20" t="s">
        <v>4</v>
      </c>
      <c r="B8" s="21" t="s">
        <v>21</v>
      </c>
      <c r="C8" s="86" t="s">
        <v>61</v>
      </c>
      <c r="D8" s="23">
        <v>0.87</v>
      </c>
      <c r="E8" s="24">
        <f>D8*B3*E1</f>
        <v>217755.954</v>
      </c>
    </row>
    <row r="9" spans="1:10" ht="47.25">
      <c r="A9" s="20" t="s">
        <v>5</v>
      </c>
      <c r="B9" s="21" t="s">
        <v>21</v>
      </c>
      <c r="C9" s="86" t="s">
        <v>61</v>
      </c>
      <c r="D9" s="23">
        <f>5.4+D10+D11+D12+D13</f>
        <v>7.2925091831932187</v>
      </c>
      <c r="E9" s="24">
        <f>D9*E1*B3</f>
        <v>1825272.7520000001</v>
      </c>
    </row>
    <row r="10" spans="1:10">
      <c r="A10" s="25" t="s">
        <v>6</v>
      </c>
      <c r="B10" s="21"/>
      <c r="C10" s="86" t="s">
        <v>61</v>
      </c>
      <c r="D10" s="23">
        <f>E10/E1/B3</f>
        <v>0.11438539127155166</v>
      </c>
      <c r="E10" s="24">
        <v>28630</v>
      </c>
    </row>
    <row r="11" spans="1:10">
      <c r="A11" s="25" t="s">
        <v>7</v>
      </c>
      <c r="B11" s="21"/>
      <c r="C11" s="86" t="s">
        <v>61</v>
      </c>
      <c r="D11" s="23">
        <f>E11/E1/B3</f>
        <v>2.9912798618585649E-2</v>
      </c>
      <c r="E11" s="24">
        <v>7487</v>
      </c>
    </row>
    <row r="12" spans="1:10">
      <c r="A12" s="25" t="s">
        <v>8</v>
      </c>
      <c r="B12" s="21"/>
      <c r="C12" s="86" t="s">
        <v>61</v>
      </c>
      <c r="D12" s="23">
        <v>0.16</v>
      </c>
      <c r="E12" s="24">
        <f>D12*E1*B3</f>
        <v>40047.071999999993</v>
      </c>
    </row>
    <row r="13" spans="1:10">
      <c r="A13" s="25" t="s">
        <v>9</v>
      </c>
      <c r="B13" s="21" t="s">
        <v>21</v>
      </c>
      <c r="C13" s="86" t="s">
        <v>61</v>
      </c>
      <c r="D13" s="23">
        <f>E13/B3/E1</f>
        <v>1.588210993303081</v>
      </c>
      <c r="E13" s="24">
        <v>397520</v>
      </c>
    </row>
    <row r="14" spans="1:10" ht="47.25">
      <c r="A14" s="20" t="s">
        <v>10</v>
      </c>
      <c r="B14" s="21" t="s">
        <v>21</v>
      </c>
      <c r="C14" s="86" t="s">
        <v>61</v>
      </c>
      <c r="D14" s="23">
        <f>E14/E1/B3</f>
        <v>2.9782024513552456</v>
      </c>
      <c r="E14" s="24">
        <f>23007*2.7*E1</f>
        <v>745426.8</v>
      </c>
    </row>
    <row r="15" spans="1:10">
      <c r="A15" s="20" t="s">
        <v>11</v>
      </c>
      <c r="B15" s="21" t="s">
        <v>21</v>
      </c>
      <c r="C15" s="86" t="s">
        <v>61</v>
      </c>
      <c r="D15" s="23">
        <f>E15/E1/B3</f>
        <v>1.1089350052857798</v>
      </c>
      <c r="E15" s="24">
        <v>277560</v>
      </c>
    </row>
    <row r="16" spans="1:10" ht="18" customHeight="1">
      <c r="A16" s="20" t="s">
        <v>12</v>
      </c>
      <c r="B16" s="21" t="s">
        <v>21</v>
      </c>
      <c r="C16" s="86" t="s">
        <v>61</v>
      </c>
      <c r="D16" s="23">
        <v>0.43</v>
      </c>
      <c r="E16" s="24">
        <f>D16*E1*B3</f>
        <v>107626.50599999999</v>
      </c>
    </row>
    <row r="17" spans="1:10" ht="47.25">
      <c r="A17" s="20" t="s">
        <v>13</v>
      </c>
      <c r="B17" s="21" t="s">
        <v>21</v>
      </c>
      <c r="C17" s="86" t="s">
        <v>61</v>
      </c>
      <c r="D17" s="23">
        <v>0.44</v>
      </c>
      <c r="E17" s="24">
        <f>D17*E1*B3</f>
        <v>110129.448</v>
      </c>
    </row>
    <row r="18" spans="1:10">
      <c r="A18" s="20" t="s">
        <v>50</v>
      </c>
      <c r="B18" s="21" t="s">
        <v>48</v>
      </c>
      <c r="C18" s="86" t="s">
        <v>61</v>
      </c>
      <c r="D18" s="23">
        <f>E18/E1/B3</f>
        <v>5.5614552794271705E-3</v>
      </c>
      <c r="E18" s="24">
        <v>1392</v>
      </c>
    </row>
    <row r="19" spans="1:10" s="1" customFormat="1" ht="17.25" thickBot="1">
      <c r="A19" s="26" t="s">
        <v>37</v>
      </c>
      <c r="B19" s="27" t="s">
        <v>32</v>
      </c>
      <c r="C19" s="86" t="s">
        <v>61</v>
      </c>
      <c r="D19" s="58">
        <f>E19/B3/E1</f>
        <v>2.2681428494947146E-2</v>
      </c>
      <c r="E19" s="28">
        <v>5677.03</v>
      </c>
      <c r="F19" s="64"/>
      <c r="G19" s="4"/>
      <c r="H19" s="5"/>
      <c r="I19" s="5"/>
      <c r="J19" s="5"/>
    </row>
    <row r="20" spans="1:10" s="1" customFormat="1">
      <c r="A20" s="29" t="s">
        <v>38</v>
      </c>
      <c r="B20" s="30"/>
      <c r="C20" s="87"/>
      <c r="D20" s="31">
        <f>E20/E1/B3</f>
        <v>2.1596060955467604</v>
      </c>
      <c r="E20" s="66">
        <f>E22+E23+E24+E25+E26+E27+E28+E29+E30+E31+E32+E33+E34+E35+E36+E37+E38+E39+E41+E42+E40+E43</f>
        <v>540536.87999999989</v>
      </c>
      <c r="F20" s="64"/>
      <c r="G20" s="5"/>
      <c r="H20" s="5"/>
      <c r="I20" s="5"/>
      <c r="J20" s="5"/>
    </row>
    <row r="21" spans="1:10" s="1" customFormat="1">
      <c r="A21" s="32"/>
      <c r="B21" s="21"/>
      <c r="C21" s="88"/>
      <c r="D21" s="33" t="s">
        <v>26</v>
      </c>
      <c r="E21" s="34" t="s">
        <v>27</v>
      </c>
      <c r="F21" s="64"/>
      <c r="G21" s="5"/>
      <c r="H21" s="5"/>
      <c r="I21" s="5"/>
      <c r="J21" s="5"/>
    </row>
    <row r="22" spans="1:10" s="3" customFormat="1">
      <c r="A22" s="35" t="s">
        <v>28</v>
      </c>
      <c r="B22" s="36" t="s">
        <v>62</v>
      </c>
      <c r="C22" s="86" t="s">
        <v>61</v>
      </c>
      <c r="D22" s="37">
        <v>52000</v>
      </c>
      <c r="E22" s="38">
        <f>7371.2+19065.19</f>
        <v>26436.39</v>
      </c>
      <c r="F22" s="10"/>
      <c r="G22" s="8"/>
      <c r="H22" s="8"/>
      <c r="I22" s="8"/>
      <c r="J22" s="8"/>
    </row>
    <row r="23" spans="1:10" s="3" customFormat="1">
      <c r="A23" s="35" t="s">
        <v>29</v>
      </c>
      <c r="B23" s="36"/>
      <c r="C23" s="86" t="s">
        <v>61</v>
      </c>
      <c r="D23" s="37">
        <v>40000</v>
      </c>
      <c r="E23" s="38"/>
      <c r="F23" s="10"/>
      <c r="G23" s="8"/>
      <c r="H23" s="8"/>
      <c r="I23" s="8"/>
      <c r="J23" s="8"/>
    </row>
    <row r="24" spans="1:10" s="3" customFormat="1">
      <c r="A24" s="32" t="s">
        <v>30</v>
      </c>
      <c r="B24" s="36" t="s">
        <v>32</v>
      </c>
      <c r="C24" s="86" t="s">
        <v>61</v>
      </c>
      <c r="D24" s="37">
        <v>12150</v>
      </c>
      <c r="E24" s="38">
        <v>7048.06</v>
      </c>
      <c r="F24" s="10"/>
      <c r="G24" s="8"/>
      <c r="H24" s="8"/>
      <c r="I24" s="8"/>
      <c r="J24" s="8"/>
    </row>
    <row r="25" spans="1:10" s="3" customFormat="1">
      <c r="A25" s="32" t="s">
        <v>31</v>
      </c>
      <c r="B25" s="36" t="s">
        <v>32</v>
      </c>
      <c r="C25" s="86" t="s">
        <v>61</v>
      </c>
      <c r="D25" s="37">
        <v>30800</v>
      </c>
      <c r="E25" s="38">
        <v>27340.19</v>
      </c>
      <c r="F25" s="10"/>
      <c r="G25" s="8"/>
      <c r="H25" s="8"/>
      <c r="I25" s="8"/>
      <c r="J25" s="8"/>
    </row>
    <row r="26" spans="1:10" s="3" customFormat="1">
      <c r="A26" s="32" t="s">
        <v>65</v>
      </c>
      <c r="B26" s="21" t="s">
        <v>83</v>
      </c>
      <c r="C26" s="86" t="s">
        <v>61</v>
      </c>
      <c r="D26" s="24"/>
      <c r="E26" s="39">
        <f>3281.51+2974.16+987.96+1455.25+4857.93</f>
        <v>13556.810000000001</v>
      </c>
      <c r="F26" s="10"/>
      <c r="G26" s="8"/>
      <c r="H26" s="8"/>
      <c r="I26" s="8"/>
      <c r="J26" s="8"/>
    </row>
    <row r="27" spans="1:10" s="3" customFormat="1">
      <c r="A27" s="35" t="s">
        <v>19</v>
      </c>
      <c r="B27" s="36" t="s">
        <v>66</v>
      </c>
      <c r="C27" s="86" t="s">
        <v>61</v>
      </c>
      <c r="D27" s="40"/>
      <c r="E27" s="38">
        <f>1027.43*2+1011.5+902.78</f>
        <v>3969.1400000000003</v>
      </c>
      <c r="F27" s="10"/>
      <c r="G27" s="8"/>
      <c r="H27" s="8"/>
      <c r="I27" s="8"/>
      <c r="J27" s="8"/>
    </row>
    <row r="28" spans="1:10" s="3" customFormat="1">
      <c r="A28" s="35" t="s">
        <v>25</v>
      </c>
      <c r="B28" s="36" t="s">
        <v>24</v>
      </c>
      <c r="C28" s="86" t="s">
        <v>61</v>
      </c>
      <c r="D28" s="40"/>
      <c r="E28" s="38">
        <v>80540.539999999994</v>
      </c>
      <c r="F28" s="10"/>
      <c r="G28" s="8"/>
      <c r="H28" s="8"/>
      <c r="I28" s="8"/>
      <c r="J28" s="8"/>
    </row>
    <row r="29" spans="1:10" s="3" customFormat="1">
      <c r="A29" s="35" t="s">
        <v>33</v>
      </c>
      <c r="B29" s="36" t="s">
        <v>32</v>
      </c>
      <c r="C29" s="86" t="s">
        <v>61</v>
      </c>
      <c r="D29" s="40"/>
      <c r="E29" s="38">
        <f>10675.56+10675.56</f>
        <v>21351.119999999999</v>
      </c>
      <c r="F29" s="10"/>
      <c r="G29" s="6"/>
      <c r="H29" s="8"/>
      <c r="I29" s="8"/>
      <c r="J29" s="8"/>
    </row>
    <row r="30" spans="1:10" s="3" customFormat="1">
      <c r="A30" s="35" t="s">
        <v>35</v>
      </c>
      <c r="B30" s="36" t="s">
        <v>32</v>
      </c>
      <c r="C30" s="86" t="s">
        <v>61</v>
      </c>
      <c r="D30" s="40"/>
      <c r="E30" s="38">
        <v>10240.5</v>
      </c>
      <c r="F30" s="10"/>
      <c r="G30" s="6"/>
      <c r="H30" s="8"/>
      <c r="I30" s="8"/>
      <c r="J30" s="8"/>
    </row>
    <row r="31" spans="1:10" s="3" customFormat="1">
      <c r="A31" s="35" t="s">
        <v>36</v>
      </c>
      <c r="B31" s="36" t="s">
        <v>32</v>
      </c>
      <c r="C31" s="86" t="s">
        <v>61</v>
      </c>
      <c r="D31" s="40"/>
      <c r="E31" s="38">
        <v>12066.09</v>
      </c>
      <c r="F31" s="10"/>
      <c r="G31" s="6"/>
      <c r="H31" s="8"/>
      <c r="I31" s="8"/>
      <c r="J31" s="8"/>
    </row>
    <row r="32" spans="1:10" s="3" customFormat="1">
      <c r="A32" s="35" t="s">
        <v>40</v>
      </c>
      <c r="B32" s="36" t="s">
        <v>41</v>
      </c>
      <c r="C32" s="86" t="s">
        <v>61</v>
      </c>
      <c r="D32" s="40"/>
      <c r="E32" s="38">
        <v>532.55999999999995</v>
      </c>
      <c r="F32" s="10"/>
      <c r="G32" s="6"/>
      <c r="H32" s="8"/>
      <c r="I32" s="8"/>
      <c r="J32" s="8"/>
    </row>
    <row r="33" spans="1:10" s="3" customFormat="1" ht="17.25" customHeight="1">
      <c r="A33" s="35" t="s">
        <v>51</v>
      </c>
      <c r="B33" s="36" t="s">
        <v>81</v>
      </c>
      <c r="C33" s="86" t="s">
        <v>61</v>
      </c>
      <c r="D33" s="40"/>
      <c r="E33" s="38">
        <f>29113.83+109682.79+15590.36</f>
        <v>154386.97999999998</v>
      </c>
      <c r="F33" s="10"/>
      <c r="G33" s="6"/>
      <c r="H33" s="8"/>
      <c r="I33" s="8"/>
      <c r="J33" s="8"/>
    </row>
    <row r="34" spans="1:10" s="3" customFormat="1">
      <c r="A34" s="35" t="s">
        <v>42</v>
      </c>
      <c r="B34" s="36" t="s">
        <v>44</v>
      </c>
      <c r="C34" s="86" t="s">
        <v>61</v>
      </c>
      <c r="D34" s="40"/>
      <c r="E34" s="38">
        <f>5406.69+16486.29</f>
        <v>21892.98</v>
      </c>
      <c r="F34" s="10"/>
      <c r="G34" s="6"/>
      <c r="H34" s="8"/>
      <c r="I34" s="8"/>
      <c r="J34" s="8"/>
    </row>
    <row r="35" spans="1:10" s="3" customFormat="1">
      <c r="A35" s="35" t="s">
        <v>39</v>
      </c>
      <c r="B35" s="36" t="s">
        <v>34</v>
      </c>
      <c r="C35" s="86" t="s">
        <v>61</v>
      </c>
      <c r="D35" s="40"/>
      <c r="E35" s="38">
        <f>24000+36000+36000</f>
        <v>96000</v>
      </c>
      <c r="F35" s="10"/>
      <c r="G35" s="8"/>
      <c r="H35" s="8"/>
      <c r="I35" s="8"/>
      <c r="J35" s="8"/>
    </row>
    <row r="36" spans="1:10" s="3" customFormat="1">
      <c r="A36" s="35" t="s">
        <v>45</v>
      </c>
      <c r="B36" s="36" t="s">
        <v>46</v>
      </c>
      <c r="C36" s="86" t="s">
        <v>61</v>
      </c>
      <c r="D36" s="40"/>
      <c r="E36" s="38">
        <v>4260</v>
      </c>
      <c r="F36" s="10"/>
      <c r="G36" s="8"/>
      <c r="H36" s="8"/>
      <c r="I36" s="8"/>
      <c r="J36" s="8"/>
    </row>
    <row r="37" spans="1:10" s="3" customFormat="1">
      <c r="A37" s="35" t="s">
        <v>49</v>
      </c>
      <c r="B37" s="36" t="s">
        <v>48</v>
      </c>
      <c r="C37" s="86" t="s">
        <v>61</v>
      </c>
      <c r="D37" s="40"/>
      <c r="E37" s="38">
        <v>1579.72</v>
      </c>
      <c r="F37" s="10"/>
      <c r="G37" s="8"/>
      <c r="H37" s="8"/>
      <c r="I37" s="8"/>
      <c r="J37" s="8"/>
    </row>
    <row r="38" spans="1:10" s="3" customFormat="1">
      <c r="A38" s="35" t="s">
        <v>54</v>
      </c>
      <c r="B38" s="36" t="s">
        <v>48</v>
      </c>
      <c r="C38" s="86" t="s">
        <v>61</v>
      </c>
      <c r="D38" s="40"/>
      <c r="E38" s="38">
        <v>934.91</v>
      </c>
      <c r="F38" s="10"/>
      <c r="G38" s="8"/>
      <c r="H38" s="8"/>
      <c r="I38" s="8"/>
      <c r="J38" s="8"/>
    </row>
    <row r="39" spans="1:10" s="3" customFormat="1">
      <c r="A39" s="35" t="s">
        <v>52</v>
      </c>
      <c r="B39" s="36" t="s">
        <v>53</v>
      </c>
      <c r="C39" s="86" t="s">
        <v>61</v>
      </c>
      <c r="D39" s="40"/>
      <c r="E39" s="38">
        <v>1879.45</v>
      </c>
      <c r="F39" s="10"/>
      <c r="G39" s="8"/>
      <c r="H39" s="8"/>
      <c r="I39" s="8"/>
      <c r="J39" s="8"/>
    </row>
    <row r="40" spans="1:10" s="3" customFormat="1">
      <c r="A40" s="35" t="s">
        <v>63</v>
      </c>
      <c r="B40" s="36" t="s">
        <v>64</v>
      </c>
      <c r="C40" s="86" t="s">
        <v>61</v>
      </c>
      <c r="D40" s="40"/>
      <c r="E40" s="38">
        <v>2597</v>
      </c>
      <c r="F40" s="10"/>
      <c r="G40" s="8"/>
      <c r="H40" s="8"/>
      <c r="I40" s="8"/>
      <c r="J40" s="8"/>
    </row>
    <row r="41" spans="1:10" s="3" customFormat="1">
      <c r="A41" s="35" t="s">
        <v>67</v>
      </c>
      <c r="B41" s="36" t="s">
        <v>64</v>
      </c>
      <c r="C41" s="86" t="s">
        <v>61</v>
      </c>
      <c r="D41" s="40"/>
      <c r="E41" s="38">
        <f>3681.45</f>
        <v>3681.45</v>
      </c>
      <c r="F41" s="10"/>
      <c r="G41" s="8"/>
      <c r="H41" s="8"/>
      <c r="I41" s="8"/>
      <c r="J41" s="8"/>
    </row>
    <row r="42" spans="1:10" s="3" customFormat="1">
      <c r="A42" s="35" t="s">
        <v>68</v>
      </c>
      <c r="B42" s="36" t="s">
        <v>64</v>
      </c>
      <c r="C42" s="86" t="s">
        <v>61</v>
      </c>
      <c r="D42" s="40"/>
      <c r="E42" s="38">
        <v>49239.17</v>
      </c>
      <c r="F42" s="10"/>
      <c r="G42" s="8"/>
      <c r="H42" s="8"/>
      <c r="I42" s="8"/>
      <c r="J42" s="8"/>
    </row>
    <row r="43" spans="1:10" s="3" customFormat="1" ht="17.25" thickBot="1">
      <c r="A43" s="89" t="s">
        <v>47</v>
      </c>
      <c r="B43" s="90" t="s">
        <v>48</v>
      </c>
      <c r="C43" s="86" t="s">
        <v>61</v>
      </c>
      <c r="D43" s="40"/>
      <c r="E43" s="38">
        <v>1003.82</v>
      </c>
      <c r="F43" s="10"/>
      <c r="G43" s="8"/>
      <c r="H43" s="8"/>
      <c r="I43" s="8"/>
      <c r="J43" s="8"/>
    </row>
    <row r="44" spans="1:10" ht="17.25" thickBot="1">
      <c r="A44" s="41" t="s">
        <v>14</v>
      </c>
      <c r="B44" s="42"/>
      <c r="C44" s="43"/>
      <c r="D44" s="44">
        <f>D8+D9+D14+D15+D16+D17+D18+D20+D19</f>
        <v>15.307495619155377</v>
      </c>
      <c r="E44" s="45">
        <f>E8+E9+E14+E15+E16+E17+E18+E20+E19</f>
        <v>3831377.3699999996</v>
      </c>
      <c r="F44" s="10"/>
      <c r="G44" s="9"/>
    </row>
    <row r="45" spans="1:10" s="1" customFormat="1" ht="16.5" customHeight="1">
      <c r="A45" s="47" t="s">
        <v>18</v>
      </c>
      <c r="B45" s="48"/>
      <c r="C45" s="59" t="s">
        <v>61</v>
      </c>
      <c r="D45" s="49"/>
      <c r="E45" s="67">
        <v>-181036</v>
      </c>
      <c r="F45" s="46"/>
      <c r="G45" s="5"/>
      <c r="H45" s="5"/>
      <c r="I45" s="5"/>
      <c r="J45" s="5"/>
    </row>
    <row r="46" spans="1:10" s="1" customFormat="1">
      <c r="A46" s="50" t="s">
        <v>22</v>
      </c>
      <c r="B46" s="51"/>
      <c r="C46" s="22" t="s">
        <v>61</v>
      </c>
      <c r="D46" s="52"/>
      <c r="E46" s="60">
        <v>39598</v>
      </c>
      <c r="F46" s="46"/>
      <c r="G46" s="5"/>
      <c r="H46" s="5"/>
      <c r="I46" s="5"/>
      <c r="J46" s="5"/>
    </row>
    <row r="47" spans="1:10" s="1" customFormat="1">
      <c r="A47" s="50" t="s">
        <v>15</v>
      </c>
      <c r="B47" s="51"/>
      <c r="C47" s="22" t="s">
        <v>61</v>
      </c>
      <c r="D47" s="52"/>
      <c r="E47" s="60">
        <f>B5*B6/100+D5</f>
        <v>4104824.879999999</v>
      </c>
      <c r="F47" s="46"/>
      <c r="G47" s="5"/>
      <c r="H47" s="5"/>
      <c r="I47" s="5"/>
      <c r="J47" s="5"/>
    </row>
    <row r="48" spans="1:10" s="3" customFormat="1" ht="18" customHeight="1" thickBot="1">
      <c r="A48" s="53" t="s">
        <v>43</v>
      </c>
      <c r="B48" s="54"/>
      <c r="C48" s="61" t="s">
        <v>61</v>
      </c>
      <c r="D48" s="55"/>
      <c r="E48" s="62">
        <f>E45+E46+E47-E44</f>
        <v>132009.50999999931</v>
      </c>
      <c r="F48" s="56"/>
      <c r="G48" s="8"/>
      <c r="H48" s="8"/>
      <c r="I48" s="8"/>
      <c r="J48" s="8"/>
    </row>
    <row r="49" spans="1:10" s="84" customFormat="1" ht="15.75">
      <c r="A49" s="102" t="s">
        <v>80</v>
      </c>
      <c r="B49" s="103"/>
      <c r="C49" s="103"/>
      <c r="D49" s="104"/>
      <c r="E49" s="80">
        <v>6171</v>
      </c>
      <c r="F49" s="81"/>
      <c r="G49" s="82"/>
      <c r="H49" s="83"/>
      <c r="I49" s="83"/>
      <c r="J49" s="83"/>
    </row>
    <row r="50" spans="1:10" ht="17.25" thickBot="1">
      <c r="A50" s="68" t="s">
        <v>69</v>
      </c>
      <c r="B50" s="68"/>
      <c r="C50" s="68"/>
      <c r="D50" s="68"/>
      <c r="E50" s="69"/>
      <c r="F50" s="69"/>
    </row>
    <row r="51" spans="1:10" s="94" customFormat="1" ht="15">
      <c r="A51" s="91" t="s">
        <v>70</v>
      </c>
      <c r="B51" s="97" t="s">
        <v>71</v>
      </c>
      <c r="C51" s="97" t="s">
        <v>72</v>
      </c>
      <c r="D51" s="99"/>
      <c r="E51" s="100" t="s">
        <v>73</v>
      </c>
      <c r="F51" s="92"/>
      <c r="G51" s="93"/>
      <c r="H51" s="93"/>
      <c r="I51" s="93"/>
      <c r="J51" s="93"/>
    </row>
    <row r="52" spans="1:10" s="94" customFormat="1" ht="47.25" customHeight="1">
      <c r="A52" s="95"/>
      <c r="B52" s="98"/>
      <c r="C52" s="96" t="s">
        <v>74</v>
      </c>
      <c r="D52" s="96" t="s">
        <v>75</v>
      </c>
      <c r="E52" s="101"/>
      <c r="F52" s="92"/>
      <c r="G52" s="93"/>
      <c r="H52" s="93"/>
      <c r="I52" s="93"/>
      <c r="J52" s="93"/>
    </row>
    <row r="53" spans="1:10">
      <c r="A53" s="70" t="s">
        <v>76</v>
      </c>
      <c r="B53" s="71">
        <f>3957051+1345991+177075</f>
        <v>5480117</v>
      </c>
      <c r="C53" s="71">
        <f>4014983+1461059</f>
        <v>5476042</v>
      </c>
      <c r="D53" s="71">
        <v>4014</v>
      </c>
      <c r="E53" s="72">
        <f>C53*B6/100</f>
        <v>5476042</v>
      </c>
      <c r="F53" s="11"/>
    </row>
    <row r="54" spans="1:10">
      <c r="A54" s="70" t="s">
        <v>77</v>
      </c>
      <c r="B54" s="71">
        <f>339709+579999</f>
        <v>919708</v>
      </c>
      <c r="C54" s="71">
        <f>338499+572218</f>
        <v>910717</v>
      </c>
      <c r="D54" s="71">
        <f>1017+1694</f>
        <v>2711</v>
      </c>
      <c r="E54" s="72">
        <f>C54*B6/100</f>
        <v>910717</v>
      </c>
      <c r="F54" s="11"/>
    </row>
    <row r="55" spans="1:10" ht="17.25" thickBot="1">
      <c r="A55" s="73" t="s">
        <v>78</v>
      </c>
      <c r="B55" s="74">
        <v>520298</v>
      </c>
      <c r="C55" s="74">
        <f>433028+72965</f>
        <v>505993</v>
      </c>
      <c r="D55" s="74">
        <f>4011+9810+480</f>
        <v>14301</v>
      </c>
      <c r="E55" s="72">
        <f>C55*B6/100</f>
        <v>505993</v>
      </c>
      <c r="F55" s="11"/>
    </row>
    <row r="56" spans="1:10" ht="17.25" thickBot="1">
      <c r="A56" s="75" t="s">
        <v>79</v>
      </c>
      <c r="B56" s="76">
        <f>SUM(B53:B55)</f>
        <v>6920123</v>
      </c>
      <c r="C56" s="77">
        <f>SUM(C53:C55)</f>
        <v>6892752</v>
      </c>
      <c r="D56" s="77">
        <f>SUM(D53:D55)</f>
        <v>21026</v>
      </c>
      <c r="E56" s="78">
        <f>SUM(E53:E55)</f>
        <v>6892752</v>
      </c>
      <c r="F56" s="11"/>
    </row>
    <row r="57" spans="1:10">
      <c r="A57" s="57" t="s">
        <v>16</v>
      </c>
      <c r="B57" s="17"/>
      <c r="C57" s="17"/>
      <c r="E57" s="18"/>
    </row>
  </sheetData>
  <mergeCells count="4">
    <mergeCell ref="B51:B52"/>
    <mergeCell ref="C51:D51"/>
    <mergeCell ref="E51:E52"/>
    <mergeCell ref="A49:D49"/>
  </mergeCells>
  <pageMargins left="0.31496062992125984" right="0.31496062992125984" top="0.35433070866141736" bottom="0.35433070866141736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2017-02-15T12:04:13Z</cp:lastPrinted>
  <dcterms:created xsi:type="dcterms:W3CDTF">2016-04-22T06:39:22Z</dcterms:created>
  <dcterms:modified xsi:type="dcterms:W3CDTF">2017-03-20T04:42:34Z</dcterms:modified>
</cp:coreProperties>
</file>