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9" i="1"/>
  <c r="E14"/>
  <c r="B42"/>
  <c r="B41"/>
  <c r="C43"/>
  <c r="D43"/>
  <c r="D42"/>
  <c r="C42"/>
  <c r="E42" s="1"/>
  <c r="C41"/>
  <c r="E41" s="1"/>
  <c r="D44"/>
  <c r="B44" l="1"/>
  <c r="C44"/>
  <c r="E43"/>
  <c r="E44" s="1"/>
  <c r="E31"/>
  <c r="E20" l="1"/>
  <c r="E18" s="1"/>
  <c r="E3"/>
  <c r="B3"/>
  <c r="E12" l="1"/>
  <c r="D11"/>
  <c r="D18"/>
  <c r="B5"/>
  <c r="E35" s="1"/>
  <c r="D14"/>
  <c r="D15"/>
  <c r="E8"/>
  <c r="E17"/>
  <c r="D10"/>
  <c r="E16"/>
  <c r="D13"/>
  <c r="E9" l="1"/>
  <c r="E32" s="1"/>
  <c r="D32" l="1"/>
  <c r="E36"/>
</calcChain>
</file>

<file path=xl/sharedStrings.xml><?xml version="1.0" encoding="utf-8"?>
<sst xmlns="http://schemas.openxmlformats.org/spreadsheetml/2006/main" count="104" uniqueCount="66">
  <si>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</si>
  <si>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</si>
  <si>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</si>
  <si>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</si>
  <si>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</si>
  <si>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</si>
  <si>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</si>
  <si>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</si>
  <si>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</si>
  <si>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</si>
  <si>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</si>
  <si>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</si>
  <si>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</si>
  <si>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</si>
  <si>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</si>
  <si>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</si>
  <si>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</si>
  <si>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</si>
  <si>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</si>
  <si>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</si>
  <si>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</si>
  <si>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</si>
  <si>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д.25</t>
  </si>
  <si>
    <t>замена разводки отопления</t>
  </si>
  <si>
    <t>февраль</t>
  </si>
  <si>
    <t>план</t>
  </si>
  <si>
    <t>факт</t>
  </si>
  <si>
    <t>замена заслонок шиберов в мусорокамерах</t>
  </si>
  <si>
    <t>кирпич.кладка вентшахт</t>
  </si>
  <si>
    <t>замена нижней разводки канализации</t>
  </si>
  <si>
    <t>апрель</t>
  </si>
  <si>
    <t>май</t>
  </si>
  <si>
    <t>установка ограждения ТБО</t>
  </si>
  <si>
    <t>окраска МАФ</t>
  </si>
  <si>
    <t>установка информстендов в подъезде</t>
  </si>
  <si>
    <t>установка песочницы</t>
  </si>
  <si>
    <t>установка оптико-аккустического датчика</t>
  </si>
  <si>
    <t>окраска каркаса контейнерной площадки</t>
  </si>
  <si>
    <t>июнь</t>
  </si>
  <si>
    <t>Остаток средств на конец периода (+ есть средства, -задолженность)</t>
  </si>
  <si>
    <t>август</t>
  </si>
  <si>
    <t>ремонт теплоузлов-замена задвижек</t>
  </si>
  <si>
    <t>июнь,август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</si>
  <si>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</si>
  <si>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</si>
  <si>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</si>
  <si>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</si>
  <si>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Начислено за данный период по статье "содержание помещения", руб</t>
  </si>
  <si>
    <t>Стоимость выполн.работы /услуги на 1 кв.м.</t>
  </si>
  <si>
    <t>руб</t>
  </si>
  <si>
    <t>7.Работы по ремонту общедомового имущества всего, в т.ч.</t>
  </si>
  <si>
    <t>ремонт стояка отопления кв.57,64,4,40</t>
  </si>
  <si>
    <t>октя, ноя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</si>
  <si>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</si>
  <si>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</si>
  <si>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</si>
  <si>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</si>
  <si>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</si>
  <si>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</si>
  <si>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</si>
  <si>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</si>
  <si>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</si>
  <si>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</si>
  <si>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</si>
  <si>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</si>
  <si>
    <t>в т.ч. Неж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</si>
</sst>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2" fillId="0" borderId="0" xfId="0" applyFont="1"/>
    <xf numFmtId="0" fontId="3" fillId="0" borderId="0" xfId="0" applyFont="1" applyFill="1" applyAlignment="1">
      <alignment wrapText="1"/>
    </xf>
    <xf numFmtId="0" fontId="4" fillId="0" borderId="0" xfId="0" applyFont="1" applyFill="1"/>
    <xf numFmtId="1" fontId="4" fillId="0" borderId="0" xfId="0" applyNumberFormat="1" applyFont="1" applyFill="1"/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2" fontId="3" fillId="0" borderId="7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1" fontId="4" fillId="0" borderId="11" xfId="0" applyNumberFormat="1" applyFont="1" applyFill="1" applyBorder="1" applyAlignment="1">
      <alignment vertical="top" wrapText="1"/>
    </xf>
    <xf numFmtId="1" fontId="3" fillId="0" borderId="12" xfId="0" applyNumberFormat="1" applyFont="1" applyFill="1" applyBorder="1" applyAlignment="1">
      <alignment vertical="top" wrapText="1"/>
    </xf>
    <xf numFmtId="1" fontId="3" fillId="0" borderId="3" xfId="0" applyNumberFormat="1" applyFont="1" applyFill="1" applyBorder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1" fontId="3" fillId="0" borderId="5" xfId="0" applyNumberFormat="1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>
      <alignment vertical="top" wrapText="1"/>
    </xf>
    <xf numFmtId="1" fontId="3" fillId="0" borderId="0" xfId="0" applyNumberFormat="1" applyFont="1" applyFill="1"/>
    <xf numFmtId="0" fontId="5" fillId="0" borderId="0" xfId="0" applyFont="1" applyFill="1"/>
    <xf numFmtId="0" fontId="5" fillId="0" borderId="6" xfId="0" applyFont="1" applyFill="1" applyBorder="1" applyAlignment="1">
      <alignment wrapText="1"/>
    </xf>
    <xf numFmtId="0" fontId="5" fillId="0" borderId="8" xfId="0" applyFont="1" applyFill="1" applyBorder="1" applyAlignment="1">
      <alignment vertical="top" wrapText="1"/>
    </xf>
    <xf numFmtId="0" fontId="4" fillId="0" borderId="13" xfId="0" applyFont="1" applyFill="1" applyBorder="1" applyAlignment="1">
      <alignment horizontal="center" vertical="top" wrapText="1"/>
    </xf>
    <xf numFmtId="2" fontId="5" fillId="0" borderId="7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3" xfId="1" applyNumberFormat="1" applyFont="1" applyFill="1" applyBorder="1" applyAlignment="1">
      <alignment vertical="top" wrapText="1"/>
    </xf>
    <xf numFmtId="0" fontId="7" fillId="0" borderId="9" xfId="0" applyFont="1" applyFill="1" applyBorder="1" applyAlignment="1">
      <alignment wrapText="1"/>
    </xf>
    <xf numFmtId="0" fontId="7" fillId="0" borderId="5" xfId="0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1" fontId="7" fillId="0" borderId="5" xfId="1" applyNumberFormat="1" applyFont="1" applyFill="1" applyBorder="1" applyAlignment="1">
      <alignment vertical="top" wrapText="1"/>
    </xf>
    <xf numFmtId="0" fontId="7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1" fontId="3" fillId="0" borderId="8" xfId="0" applyNumberFormat="1" applyFont="1" applyFill="1" applyBorder="1" applyAlignment="1">
      <alignment vertical="top" wrapText="1"/>
    </xf>
    <xf numFmtId="1" fontId="5" fillId="0" borderId="8" xfId="1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/>
    <xf numFmtId="0" fontId="4" fillId="0" borderId="6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vertical="top" wrapText="1"/>
    </xf>
    <xf numFmtId="1" fontId="4" fillId="0" borderId="1" xfId="1" applyNumberFormat="1" applyFont="1" applyFill="1" applyBorder="1" applyAlignment="1">
      <alignment vertical="top"/>
    </xf>
    <xf numFmtId="1" fontId="4" fillId="0" borderId="3" xfId="0" applyNumberFormat="1" applyFont="1" applyFill="1" applyBorder="1"/>
    <xf numFmtId="0" fontId="4" fillId="0" borderId="10" xfId="0" applyNumberFormat="1" applyFont="1" applyFill="1" applyBorder="1" applyAlignment="1">
      <alignment vertical="top" wrapText="1"/>
    </xf>
    <xf numFmtId="1" fontId="4" fillId="0" borderId="11" xfId="1" applyNumberFormat="1" applyFont="1" applyFill="1" applyBorder="1" applyAlignment="1">
      <alignment vertical="top"/>
    </xf>
    <xf numFmtId="0" fontId="3" fillId="0" borderId="16" xfId="0" applyFont="1" applyFill="1" applyBorder="1" applyAlignment="1">
      <alignment wrapText="1"/>
    </xf>
    <xf numFmtId="1" fontId="3" fillId="0" borderId="17" xfId="0" applyNumberFormat="1" applyFont="1" applyFill="1" applyBorder="1" applyAlignment="1">
      <alignment vertical="top"/>
    </xf>
    <xf numFmtId="1" fontId="3" fillId="0" borderId="17" xfId="0" applyNumberFormat="1" applyFont="1" applyFill="1" applyBorder="1"/>
    <xf numFmtId="1" fontId="3" fillId="0" borderId="18" xfId="0" applyNumberFormat="1" applyFont="1" applyFill="1" applyBorder="1"/>
    <xf numFmtId="1" fontId="3" fillId="0" borderId="4" xfId="0" applyNumberFormat="1" applyFont="1" applyFill="1" applyBorder="1" applyAlignment="1">
      <alignment vertical="top" wrapText="1"/>
    </xf>
    <xf numFmtId="1" fontId="5" fillId="0" borderId="0" xfId="0" applyNumberFormat="1" applyFont="1" applyFill="1"/>
    <xf numFmtId="0" fontId="4" fillId="0" borderId="0" xfId="0" applyFont="1" applyFill="1" applyAlignment="1">
      <alignment wrapText="1"/>
    </xf>
    <xf numFmtId="0" fontId="7" fillId="0" borderId="3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0" fillId="0" borderId="0" xfId="0" applyBorder="1"/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/>
    <xf numFmtId="0" fontId="5" fillId="0" borderId="19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tabSelected="1" topLeftCell="A22" zoomScaleNormal="100" workbookViewId="0">
      <selection sqref="A1:E45"/>
    </sheetView>
  </sheetViews>
  <sheetFormatPr defaultRowHeight="15.75"/>
  <cols>
    <col min="1" max="1" width="70.85546875" style="61" customWidth="1"/>
    <col min="2" max="2" width="13.28515625" style="61" customWidth="1"/>
    <col min="3" max="3" width="11.7109375" style="61" customWidth="1"/>
    <col min="4" max="4" width="13" style="61" customWidth="1"/>
    <col min="5" max="5" width="15.28515625" style="17" customWidth="1"/>
    <col min="6" max="6" width="9.85546875" style="8" bestFit="1" customWidth="1"/>
    <col min="7" max="7" width="9.140625" style="8"/>
  </cols>
  <sheetData>
    <row r="1" spans="1:8" ht="31.5">
      <c r="A1" s="15" t="s">
        <v>17</v>
      </c>
      <c r="C1" s="61" t="s">
        <v>45</v>
      </c>
      <c r="D1" s="16" t="s">
        <v>46</v>
      </c>
      <c r="E1" s="16">
        <v>12</v>
      </c>
    </row>
    <row r="2" spans="1:8" ht="15.75" customHeight="1">
      <c r="A2" s="7" t="s">
        <v>22</v>
      </c>
      <c r="D2" s="17"/>
      <c r="E2" s="81" t="s">
        <v>65</v>
      </c>
    </row>
    <row r="3" spans="1:8">
      <c r="A3" s="61" t="s">
        <v>0</v>
      </c>
      <c r="B3" s="61">
        <f>1304.1+3065.2</f>
        <v>4369.2999999999993</v>
      </c>
      <c r="E3" s="60">
        <f>1304*B4*E1</f>
        <v>256627.19999999998</v>
      </c>
    </row>
    <row r="4" spans="1:8">
      <c r="A4" s="61" t="s">
        <v>1</v>
      </c>
      <c r="B4" s="61">
        <v>16.399999999999999</v>
      </c>
      <c r="D4" s="17"/>
    </row>
    <row r="5" spans="1:8">
      <c r="A5" s="61" t="s">
        <v>47</v>
      </c>
      <c r="B5" s="62">
        <f>B3*B4*E1</f>
        <v>859878.23999999976</v>
      </c>
      <c r="C5" s="18"/>
      <c r="D5" s="18"/>
    </row>
    <row r="6" spans="1:8" ht="16.5" thickBot="1">
      <c r="A6" s="61" t="s">
        <v>2</v>
      </c>
      <c r="B6" s="61">
        <v>96.86</v>
      </c>
    </row>
    <row r="7" spans="1:8" s="2" customFormat="1" ht="65.25" customHeight="1">
      <c r="A7" s="10" t="s">
        <v>3</v>
      </c>
      <c r="B7" s="11" t="s">
        <v>19</v>
      </c>
      <c r="C7" s="12" t="s">
        <v>43</v>
      </c>
      <c r="D7" s="13" t="s">
        <v>48</v>
      </c>
      <c r="E7" s="13" t="s">
        <v>44</v>
      </c>
      <c r="F7" s="19"/>
      <c r="G7" s="19"/>
      <c r="H7" s="4"/>
    </row>
    <row r="8" spans="1:8" ht="31.5">
      <c r="A8" s="20" t="s">
        <v>4</v>
      </c>
      <c r="B8" s="21" t="s">
        <v>20</v>
      </c>
      <c r="C8" s="22" t="s">
        <v>49</v>
      </c>
      <c r="D8" s="23">
        <v>0.87</v>
      </c>
      <c r="E8" s="24">
        <f>D8*B3*E1</f>
        <v>45615.491999999991</v>
      </c>
      <c r="H8" s="3"/>
    </row>
    <row r="9" spans="1:8" ht="47.25">
      <c r="A9" s="20" t="s">
        <v>5</v>
      </c>
      <c r="B9" s="21" t="s">
        <v>20</v>
      </c>
      <c r="C9" s="22" t="s">
        <v>49</v>
      </c>
      <c r="D9" s="23">
        <f>4.3+D10+D11+D12+D13</f>
        <v>4.6917495556115014</v>
      </c>
      <c r="E9" s="24">
        <f>D9*E1*B3</f>
        <v>245995.93599999996</v>
      </c>
      <c r="H9" s="3"/>
    </row>
    <row r="10" spans="1:8">
      <c r="A10" s="25" t="s">
        <v>6</v>
      </c>
      <c r="B10" s="21"/>
      <c r="C10" s="22" t="s">
        <v>49</v>
      </c>
      <c r="D10" s="23">
        <f>E10/E1/B3</f>
        <v>0.17622960199574306</v>
      </c>
      <c r="E10" s="24">
        <v>9240</v>
      </c>
      <c r="H10" s="3"/>
    </row>
    <row r="11" spans="1:8">
      <c r="A11" s="25" t="s">
        <v>7</v>
      </c>
      <c r="B11" s="21"/>
      <c r="C11" s="22" t="s">
        <v>49</v>
      </c>
      <c r="D11" s="23">
        <f>E11/E1/B3</f>
        <v>5.5519953615758448E-2</v>
      </c>
      <c r="E11" s="24">
        <v>2911</v>
      </c>
      <c r="H11" s="3"/>
    </row>
    <row r="12" spans="1:8">
      <c r="A12" s="25" t="s">
        <v>8</v>
      </c>
      <c r="B12" s="21" t="s">
        <v>20</v>
      </c>
      <c r="C12" s="22" t="s">
        <v>49</v>
      </c>
      <c r="D12" s="23">
        <v>0.16</v>
      </c>
      <c r="E12" s="24">
        <f>D12*E1*B3</f>
        <v>8389.0559999999987</v>
      </c>
      <c r="H12" s="3"/>
    </row>
    <row r="13" spans="1:8">
      <c r="A13" s="25" t="s">
        <v>9</v>
      </c>
      <c r="B13" s="21" t="s">
        <v>20</v>
      </c>
      <c r="C13" s="22" t="s">
        <v>49</v>
      </c>
      <c r="D13" s="23">
        <f>E13/B3/3</f>
        <v>0</v>
      </c>
      <c r="E13" s="24">
        <v>0</v>
      </c>
      <c r="H13" s="3"/>
    </row>
    <row r="14" spans="1:8" ht="47.25">
      <c r="A14" s="20" t="s">
        <v>10</v>
      </c>
      <c r="B14" s="21" t="s">
        <v>20</v>
      </c>
      <c r="C14" s="22" t="s">
        <v>49</v>
      </c>
      <c r="D14" s="23">
        <f>E14/E1/B3</f>
        <v>4.4822740484745855</v>
      </c>
      <c r="E14" s="24">
        <f>8902*2.2*E1</f>
        <v>235012.80000000002</v>
      </c>
      <c r="H14" s="3"/>
    </row>
    <row r="15" spans="1:8">
      <c r="A15" s="20" t="s">
        <v>11</v>
      </c>
      <c r="B15" s="21" t="s">
        <v>20</v>
      </c>
      <c r="C15" s="22" t="s">
        <v>49</v>
      </c>
      <c r="D15" s="23">
        <f>E15/E1/B3</f>
        <v>1.3175260720634123</v>
      </c>
      <c r="E15" s="24">
        <v>69080</v>
      </c>
      <c r="H15" s="3"/>
    </row>
    <row r="16" spans="1:8" ht="18.75" customHeight="1">
      <c r="A16" s="20" t="s">
        <v>12</v>
      </c>
      <c r="B16" s="21" t="s">
        <v>20</v>
      </c>
      <c r="C16" s="22" t="s">
        <v>49</v>
      </c>
      <c r="D16" s="23">
        <v>0.43</v>
      </c>
      <c r="E16" s="24">
        <f>D16*E1*B3</f>
        <v>22545.587999999996</v>
      </c>
      <c r="H16" s="3"/>
    </row>
    <row r="17" spans="1:8" ht="48" thickBot="1">
      <c r="A17" s="20" t="s">
        <v>13</v>
      </c>
      <c r="B17" s="21" t="s">
        <v>20</v>
      </c>
      <c r="C17" s="22" t="s">
        <v>49</v>
      </c>
      <c r="D17" s="23">
        <v>0.44</v>
      </c>
      <c r="E17" s="24">
        <f>D17*E1*B3</f>
        <v>23069.903999999999</v>
      </c>
      <c r="H17" s="3"/>
    </row>
    <row r="18" spans="1:8" s="1" customFormat="1">
      <c r="A18" s="26" t="s">
        <v>50</v>
      </c>
      <c r="B18" s="27"/>
      <c r="C18" s="28"/>
      <c r="D18" s="29">
        <f>E18/E1/B3</f>
        <v>3.6664749883657946</v>
      </c>
      <c r="E18" s="63">
        <f>E20+E21+E22+E23+E24+E25+E26+E27+E28+E29+E30+E31</f>
        <v>192239.14999999997</v>
      </c>
      <c r="F18" s="8"/>
      <c r="G18" s="8"/>
      <c r="H18" s="3"/>
    </row>
    <row r="19" spans="1:8" s="1" customFormat="1">
      <c r="A19" s="30"/>
      <c r="B19" s="21"/>
      <c r="C19" s="31"/>
      <c r="D19" s="32" t="s">
        <v>25</v>
      </c>
      <c r="E19" s="33" t="s">
        <v>26</v>
      </c>
      <c r="F19" s="8"/>
      <c r="G19" s="8"/>
      <c r="H19" s="3"/>
    </row>
    <row r="20" spans="1:8" s="6" customFormat="1">
      <c r="A20" s="34" t="s">
        <v>41</v>
      </c>
      <c r="B20" s="35" t="s">
        <v>42</v>
      </c>
      <c r="C20" s="22" t="s">
        <v>49</v>
      </c>
      <c r="D20" s="36">
        <v>12000</v>
      </c>
      <c r="E20" s="37">
        <f>2461.66+13754.32</f>
        <v>16215.98</v>
      </c>
      <c r="F20" s="14"/>
      <c r="G20" s="14"/>
      <c r="H20" s="5"/>
    </row>
    <row r="21" spans="1:8" s="6" customFormat="1">
      <c r="A21" s="34" t="s">
        <v>27</v>
      </c>
      <c r="B21" s="35" t="s">
        <v>30</v>
      </c>
      <c r="C21" s="22" t="s">
        <v>49</v>
      </c>
      <c r="D21" s="36">
        <v>3900</v>
      </c>
      <c r="E21" s="37">
        <v>7500</v>
      </c>
      <c r="F21" s="14"/>
      <c r="G21" s="14"/>
      <c r="H21" s="5"/>
    </row>
    <row r="22" spans="1:8" s="6" customFormat="1">
      <c r="A22" s="34" t="s">
        <v>28</v>
      </c>
      <c r="B22" s="35" t="s">
        <v>31</v>
      </c>
      <c r="C22" s="22" t="s">
        <v>49</v>
      </c>
      <c r="D22" s="36">
        <v>12660</v>
      </c>
      <c r="E22" s="37">
        <v>35872.47</v>
      </c>
      <c r="F22" s="14"/>
      <c r="G22" s="14"/>
      <c r="H22" s="5"/>
    </row>
    <row r="23" spans="1:8" s="6" customFormat="1">
      <c r="A23" s="34" t="s">
        <v>29</v>
      </c>
      <c r="B23" s="35" t="s">
        <v>40</v>
      </c>
      <c r="C23" s="22" t="s">
        <v>49</v>
      </c>
      <c r="D23" s="36">
        <v>98000</v>
      </c>
      <c r="E23" s="37">
        <v>85666.34</v>
      </c>
      <c r="F23" s="14"/>
      <c r="G23" s="14"/>
      <c r="H23" s="5"/>
    </row>
    <row r="24" spans="1:8" s="6" customFormat="1">
      <c r="A24" s="34" t="s">
        <v>33</v>
      </c>
      <c r="B24" s="35" t="s">
        <v>31</v>
      </c>
      <c r="C24" s="22" t="s">
        <v>49</v>
      </c>
      <c r="D24" s="36"/>
      <c r="E24" s="37">
        <v>2151.84</v>
      </c>
      <c r="F24" s="14"/>
      <c r="G24" s="14"/>
    </row>
    <row r="25" spans="1:8" s="6" customFormat="1">
      <c r="A25" s="34" t="s">
        <v>34</v>
      </c>
      <c r="B25" s="35" t="s">
        <v>31</v>
      </c>
      <c r="C25" s="22" t="s">
        <v>49</v>
      </c>
      <c r="D25" s="36"/>
      <c r="E25" s="37">
        <v>6827.03</v>
      </c>
      <c r="F25" s="14"/>
      <c r="G25" s="14"/>
    </row>
    <row r="26" spans="1:8" s="6" customFormat="1">
      <c r="A26" s="34" t="s">
        <v>32</v>
      </c>
      <c r="B26" s="35" t="s">
        <v>31</v>
      </c>
      <c r="C26" s="22" t="s">
        <v>49</v>
      </c>
      <c r="D26" s="36"/>
      <c r="E26" s="37">
        <v>11033.26</v>
      </c>
      <c r="F26" s="14"/>
      <c r="G26" s="14"/>
      <c r="H26" s="5"/>
    </row>
    <row r="27" spans="1:8" s="6" customFormat="1">
      <c r="A27" s="34" t="s">
        <v>35</v>
      </c>
      <c r="B27" s="35" t="s">
        <v>31</v>
      </c>
      <c r="C27" s="22" t="s">
        <v>49</v>
      </c>
      <c r="D27" s="36"/>
      <c r="E27" s="37">
        <v>12066.09</v>
      </c>
      <c r="F27" s="14"/>
      <c r="G27" s="14"/>
      <c r="H27" s="5"/>
    </row>
    <row r="28" spans="1:8" s="6" customFormat="1">
      <c r="A28" s="34" t="s">
        <v>36</v>
      </c>
      <c r="B28" s="35" t="s">
        <v>31</v>
      </c>
      <c r="C28" s="22" t="s">
        <v>49</v>
      </c>
      <c r="D28" s="36"/>
      <c r="E28" s="37">
        <v>1030.29</v>
      </c>
      <c r="F28" s="14"/>
      <c r="G28" s="14"/>
      <c r="H28" s="5"/>
    </row>
    <row r="29" spans="1:8" s="6" customFormat="1">
      <c r="A29" s="34" t="s">
        <v>37</v>
      </c>
      <c r="B29" s="35" t="s">
        <v>38</v>
      </c>
      <c r="C29" s="22" t="s">
        <v>49</v>
      </c>
      <c r="D29" s="36"/>
      <c r="E29" s="37">
        <v>1065.1199999999999</v>
      </c>
      <c r="F29" s="14"/>
      <c r="G29" s="14"/>
    </row>
    <row r="30" spans="1:8" s="6" customFormat="1">
      <c r="A30" s="30" t="s">
        <v>23</v>
      </c>
      <c r="B30" s="21" t="s">
        <v>24</v>
      </c>
      <c r="C30" s="22" t="s">
        <v>49</v>
      </c>
      <c r="D30" s="24"/>
      <c r="E30" s="38">
        <v>6314.74</v>
      </c>
      <c r="F30" s="14"/>
      <c r="G30" s="14"/>
      <c r="H30" s="5"/>
    </row>
    <row r="31" spans="1:8" s="6" customFormat="1">
      <c r="A31" s="34" t="s">
        <v>51</v>
      </c>
      <c r="B31" s="35" t="s">
        <v>52</v>
      </c>
      <c r="C31" s="22" t="s">
        <v>49</v>
      </c>
      <c r="D31" s="39"/>
      <c r="E31" s="37">
        <f>919.83+817.69+464.26+4294.21</f>
        <v>6495.99</v>
      </c>
      <c r="F31" s="14"/>
      <c r="G31" s="14"/>
      <c r="H31" s="5"/>
    </row>
    <row r="32" spans="1:8" ht="16.5" thickBot="1">
      <c r="A32" s="40" t="s">
        <v>14</v>
      </c>
      <c r="B32" s="41"/>
      <c r="C32" s="42" t="s">
        <v>49</v>
      </c>
      <c r="D32" s="43">
        <f>D8+D9+D14+D15+D16+D17+D18</f>
        <v>15.898024664515294</v>
      </c>
      <c r="E32" s="79">
        <f>E8+E9+E14+E15+E16+E17+E18</f>
        <v>833558.86999999988</v>
      </c>
      <c r="F32" s="14"/>
      <c r="G32" s="44"/>
      <c r="H32" s="3"/>
    </row>
    <row r="33" spans="1:10" s="1" customFormat="1" ht="16.5" customHeight="1">
      <c r="A33" s="46" t="s">
        <v>18</v>
      </c>
      <c r="B33" s="47"/>
      <c r="C33" s="48" t="s">
        <v>49</v>
      </c>
      <c r="D33" s="49"/>
      <c r="E33" s="64">
        <v>43566</v>
      </c>
      <c r="F33" s="45"/>
      <c r="G33" s="8"/>
      <c r="H33" s="3"/>
    </row>
    <row r="34" spans="1:10" s="1" customFormat="1">
      <c r="A34" s="50" t="s">
        <v>21</v>
      </c>
      <c r="B34" s="51"/>
      <c r="C34" s="22" t="s">
        <v>49</v>
      </c>
      <c r="D34" s="52"/>
      <c r="E34" s="53">
        <v>8023</v>
      </c>
      <c r="F34" s="45"/>
      <c r="G34" s="8"/>
      <c r="H34" s="3"/>
    </row>
    <row r="35" spans="1:10" s="1" customFormat="1">
      <c r="A35" s="50" t="s">
        <v>15</v>
      </c>
      <c r="B35" s="51"/>
      <c r="C35" s="22" t="s">
        <v>49</v>
      </c>
      <c r="D35" s="52"/>
      <c r="E35" s="53">
        <f>B5*B6/100+D5</f>
        <v>832878.06326399976</v>
      </c>
      <c r="F35" s="80"/>
      <c r="G35" s="8"/>
      <c r="H35" s="3"/>
    </row>
    <row r="36" spans="1:10" s="6" customFormat="1" ht="32.25" thickBot="1">
      <c r="A36" s="54" t="s">
        <v>39</v>
      </c>
      <c r="B36" s="55"/>
      <c r="C36" s="42" t="s">
        <v>49</v>
      </c>
      <c r="D36" s="56"/>
      <c r="E36" s="57">
        <f>E33+E34+E35-E32</f>
        <v>50908.193263999885</v>
      </c>
      <c r="F36" s="58"/>
      <c r="G36" s="14"/>
      <c r="H36" s="5"/>
    </row>
    <row r="37" spans="1:10" s="86" customFormat="1">
      <c r="A37" s="92" t="s">
        <v>64</v>
      </c>
      <c r="B37" s="93"/>
      <c r="C37" s="93"/>
      <c r="D37" s="94"/>
      <c r="E37" s="82">
        <v>1058</v>
      </c>
      <c r="F37" s="83"/>
      <c r="G37" s="84"/>
      <c r="H37" s="85"/>
      <c r="I37" s="85"/>
      <c r="J37" s="85"/>
    </row>
    <row r="38" spans="1:10" ht="16.5" thickBot="1">
      <c r="A38" s="65" t="s">
        <v>53</v>
      </c>
      <c r="B38" s="65"/>
      <c r="C38" s="65"/>
      <c r="D38" s="65"/>
      <c r="E38" s="66"/>
      <c r="F38" s="66"/>
      <c r="H38" s="3"/>
    </row>
    <row r="39" spans="1:10">
      <c r="A39" s="67" t="s">
        <v>54</v>
      </c>
      <c r="B39" s="87" t="s">
        <v>55</v>
      </c>
      <c r="C39" s="87" t="s">
        <v>56</v>
      </c>
      <c r="D39" s="89"/>
      <c r="E39" s="90" t="s">
        <v>57</v>
      </c>
      <c r="H39" s="3"/>
    </row>
    <row r="40" spans="1:10" ht="63">
      <c r="A40" s="68"/>
      <c r="B40" s="88"/>
      <c r="C40" s="69" t="s">
        <v>58</v>
      </c>
      <c r="D40" s="69" t="s">
        <v>59</v>
      </c>
      <c r="E40" s="91"/>
    </row>
    <row r="41" spans="1:10">
      <c r="A41" s="70" t="s">
        <v>60</v>
      </c>
      <c r="B41" s="71">
        <f>727758+257132+67029</f>
        <v>1051919</v>
      </c>
      <c r="C41" s="71">
        <f>740877+311086</f>
        <v>1051963</v>
      </c>
      <c r="D41" s="71"/>
      <c r="E41" s="72">
        <f>C41*B6/100</f>
        <v>1018931.3618</v>
      </c>
      <c r="F41" s="9"/>
    </row>
    <row r="42" spans="1:10">
      <c r="A42" s="70" t="s">
        <v>61</v>
      </c>
      <c r="B42" s="71">
        <f>76547+122332</f>
        <v>198879</v>
      </c>
      <c r="C42" s="71">
        <f>72188+116557</f>
        <v>188745</v>
      </c>
      <c r="D42" s="71">
        <f>4021+6174</f>
        <v>10195</v>
      </c>
      <c r="E42" s="72">
        <f>C42*B6/100</f>
        <v>182818.40700000001</v>
      </c>
      <c r="F42" s="9"/>
    </row>
    <row r="43" spans="1:10" ht="16.5" thickBot="1">
      <c r="A43" s="73" t="s">
        <v>62</v>
      </c>
      <c r="B43" s="74">
        <v>95543</v>
      </c>
      <c r="C43" s="74">
        <f>80937+5969</f>
        <v>86906</v>
      </c>
      <c r="D43" s="74">
        <f>8252+386</f>
        <v>8638</v>
      </c>
      <c r="E43" s="72">
        <f>C43*B6/100</f>
        <v>84177.151599999997</v>
      </c>
      <c r="F43" s="9"/>
    </row>
    <row r="44" spans="1:10" ht="16.5" thickBot="1">
      <c r="A44" s="75" t="s">
        <v>63</v>
      </c>
      <c r="B44" s="76">
        <f>SUM(B41:B43)</f>
        <v>1346341</v>
      </c>
      <c r="C44" s="77">
        <f>SUM(C41:C43)</f>
        <v>1327614</v>
      </c>
      <c r="D44" s="77">
        <f>SUM(D41:D43)</f>
        <v>18833</v>
      </c>
      <c r="E44" s="78">
        <f>SUM(E41:E43)</f>
        <v>1285926.9203999999</v>
      </c>
      <c r="F44" s="9"/>
    </row>
    <row r="45" spans="1:10">
      <c r="A45" s="59" t="s">
        <v>16</v>
      </c>
      <c r="B45" s="17"/>
      <c r="C45" s="17"/>
      <c r="E45" s="18"/>
    </row>
    <row r="46" spans="1:10">
      <c r="B46" s="17"/>
      <c r="C46" s="17"/>
      <c r="E46" s="61"/>
    </row>
  </sheetData>
  <mergeCells count="4">
    <mergeCell ref="B39:B40"/>
    <mergeCell ref="C39:D39"/>
    <mergeCell ref="E39:E40"/>
    <mergeCell ref="A37:D37"/>
  </mergeCells>
  <pageMargins left="0.31496062992125984" right="0.31496062992125984" top="0.35433070866141736" bottom="0.35433070866141736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2017-02-15T12:07:51Z</cp:lastPrinted>
  <dcterms:created xsi:type="dcterms:W3CDTF">2016-04-22T06:39:22Z</dcterms:created>
  <dcterms:modified xsi:type="dcterms:W3CDTF">2017-03-20T04:43:07Z</dcterms:modified>
</cp:coreProperties>
</file>