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400" windowHeight="101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D9" i="1"/>
  <c r="E13" l="1"/>
  <c r="B42"/>
  <c r="D13" l="1"/>
  <c r="C42"/>
  <c r="E42" s="1"/>
  <c r="D42"/>
  <c r="B45"/>
  <c r="D43"/>
  <c r="C43"/>
  <c r="E43" s="1"/>
  <c r="B43"/>
  <c r="D44"/>
  <c r="C44"/>
  <c r="E44" s="1"/>
  <c r="D11"/>
  <c r="E30"/>
  <c r="E25"/>
  <c r="D17"/>
  <c r="E16"/>
  <c r="E15"/>
  <c r="D14"/>
  <c r="D10"/>
  <c r="E12"/>
  <c r="E8"/>
  <c r="E3"/>
  <c r="B5"/>
  <c r="E26"/>
  <c r="E45" l="1"/>
  <c r="E18"/>
  <c r="D18" s="1"/>
  <c r="D45"/>
  <c r="C45"/>
  <c r="E36"/>
  <c r="E9" l="1"/>
  <c r="E33" l="1"/>
  <c r="E37" s="1"/>
  <c r="D33"/>
</calcChain>
</file>

<file path=xl/sharedStrings.xml><?xml version="1.0" encoding="utf-8"?>
<sst xmlns="http://schemas.openxmlformats.org/spreadsheetml/2006/main" count="104" uniqueCount="70">
  <si>
    <t>Площадь дома на 01/01/2016 г, м2</t>
  </si>
  <si>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</si>
  <si>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</si>
  <si>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</si>
  <si>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</si>
  <si>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</si>
  <si>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</si>
  <si>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</si>
  <si>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 xml:space="preserve">*обслуживание домовых приборов учета 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</si>
  <si>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</si>
  <si>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</si>
  <si>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</si>
  <si>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 xml:space="preserve">6.Обеспечение устранения аварий в соответствии с установленными предельными сроками на внутридомовых инженерных системах в многоквартирном доме. </t>
  </si>
  <si>
    <t>итого расходы</t>
  </si>
  <si>
    <t>Оплачено собственниками</t>
  </si>
  <si>
    <t>Администрация ООО УК "Атал"</t>
  </si>
  <si>
    <t>Отчет о выполнении договора управления по содержанию общего имущества дома.</t>
  </si>
  <si>
    <t>Остаток средств на 01/01/2016 г (+ есть средства, -задолженность)</t>
  </si>
  <si>
    <t>Период</t>
  </si>
  <si>
    <t>ежедневно</t>
  </si>
  <si>
    <t>Поступило прочих доходов от размещения оборудования</t>
  </si>
  <si>
    <t>Чебоксары, ул. Университетская, д.27</t>
  </si>
  <si>
    <t>ремонт кирпичной кладки</t>
  </si>
  <si>
    <t>косметич.ремонт под, 5,7</t>
  </si>
  <si>
    <t>апрель</t>
  </si>
  <si>
    <t>план</t>
  </si>
  <si>
    <t>факт</t>
  </si>
  <si>
    <t>ремонт теплоузлов</t>
  </si>
  <si>
    <t>косметич.ремонт цоколя</t>
  </si>
  <si>
    <t>замена дверей входов в подвал</t>
  </si>
  <si>
    <t>замена электропроводки п.8</t>
  </si>
  <si>
    <t>8.Работы по ремонту общедомового имущества всего, в т.ч.</t>
  </si>
  <si>
    <t>январь, май</t>
  </si>
  <si>
    <t>ремонт кровли козырьков п. 3,5,6,7</t>
  </si>
  <si>
    <t>май</t>
  </si>
  <si>
    <t>окраска МАФ</t>
  </si>
  <si>
    <t>установка информстендов в подъезде</t>
  </si>
  <si>
    <t>окраска каркаса контейнерной площадки</t>
  </si>
  <si>
    <t>июнь</t>
  </si>
  <si>
    <t>Остаток средств на конец периода (+ есть средства, -задолженность)</t>
  </si>
  <si>
    <t>август</t>
  </si>
  <si>
    <t>7.техинвентаризация</t>
  </si>
  <si>
    <t>сентябрь</t>
  </si>
  <si>
    <t>октябрь</t>
  </si>
  <si>
    <t>замена разводки отопления в подвале, стояков кв.11,52,50</t>
  </si>
  <si>
    <t>единица измерения работы и услуги</t>
  </si>
  <si>
    <t>Цена выполненной работы и услуги в руб.</t>
  </si>
  <si>
    <t>Начислено за данный период по статье "содержание помещения", руб</t>
  </si>
  <si>
    <t>2016 г</t>
  </si>
  <si>
    <t>Кол-во месяцев</t>
  </si>
  <si>
    <t>Стоимость выполн.работы /услуги на 1 кв.м.</t>
  </si>
  <si>
    <t>руб</t>
  </si>
  <si>
    <t>ноябрь</t>
  </si>
  <si>
    <t>смена ливневой канализации п.1,6</t>
  </si>
  <si>
    <t>замена стояка канализации кв 72,65,62</t>
  </si>
  <si>
    <t>октяб, ноя</t>
  </si>
  <si>
    <t>Отчет по предоставлению коммунальных услуг по жилым помещениям за 2016 г</t>
  </si>
  <si>
    <t>Ресурсоснабжающая организация (РСО)</t>
  </si>
  <si>
    <t>Предоставлено РСО коммунальных услуг</t>
  </si>
  <si>
    <t>Всего начислено Атал</t>
  </si>
  <si>
    <t>Всего оплачено собственниками коммун.услуг</t>
  </si>
  <si>
    <t>жилым помещениям</t>
  </si>
  <si>
    <t>прочие потребит и производ.нужды</t>
  </si>
  <si>
    <t>ООО "Коммун. технол(теплоэнергия и ГВС),руб</t>
  </si>
  <si>
    <t>ОАО "Водоканал" (ХВС и водоотведение), руб</t>
  </si>
  <si>
    <t>Энергосбытовая компания (электроэнергия), квт</t>
  </si>
  <si>
    <t>ИТОГО</t>
  </si>
  <si>
    <t>Получено средств от применения повышающего коэффициента к квартирам без ИПУ</t>
  </si>
  <si>
    <t>в т.ч. Неж</t>
  </si>
  <si>
    <t>янв,май, сент,окт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</si>
</sst>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/>
    <xf numFmtId="0" fontId="4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wrapText="1"/>
    </xf>
    <xf numFmtId="1" fontId="3" fillId="0" borderId="0" xfId="0" applyNumberFormat="1" applyFont="1" applyFill="1" applyAlignment="1">
      <alignment wrapText="1"/>
    </xf>
    <xf numFmtId="0" fontId="5" fillId="0" borderId="0" xfId="0" applyFont="1" applyFill="1" applyAlignment="1">
      <alignment wrapText="1"/>
    </xf>
    <xf numFmtId="0" fontId="6" fillId="0" borderId="0" xfId="0" applyFont="1" applyFill="1"/>
    <xf numFmtId="1" fontId="6" fillId="0" borderId="0" xfId="0" applyNumberFormat="1" applyFont="1" applyFill="1"/>
    <xf numFmtId="0" fontId="5" fillId="0" borderId="6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16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>
      <alignment vertical="top" wrapText="1"/>
    </xf>
    <xf numFmtId="1" fontId="6" fillId="0" borderId="0" xfId="0" applyNumberFormat="1" applyFont="1" applyFill="1" applyAlignment="1">
      <alignment wrapText="1"/>
    </xf>
    <xf numFmtId="0" fontId="5" fillId="0" borderId="0" xfId="0" applyFont="1" applyFill="1" applyAlignment="1">
      <alignment horizontal="center" vertical="top" wrapText="1"/>
    </xf>
    <xf numFmtId="0" fontId="6" fillId="0" borderId="2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6" fillId="0" borderId="17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vertical="top" wrapText="1"/>
    </xf>
    <xf numFmtId="1" fontId="6" fillId="0" borderId="1" xfId="0" applyNumberFormat="1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12" xfId="0" applyFont="1" applyFill="1" applyBorder="1" applyAlignment="1">
      <alignment vertical="top" wrapText="1"/>
    </xf>
    <xf numFmtId="1" fontId="6" fillId="0" borderId="11" xfId="0" applyNumberFormat="1" applyFont="1" applyFill="1" applyBorder="1" applyAlignment="1">
      <alignment vertical="top" wrapText="1"/>
    </xf>
    <xf numFmtId="0" fontId="8" fillId="0" borderId="6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0" fontId="6" fillId="0" borderId="16" xfId="0" applyFont="1" applyFill="1" applyBorder="1" applyAlignment="1">
      <alignment vertical="top" wrapText="1"/>
    </xf>
    <xf numFmtId="2" fontId="5" fillId="0" borderId="7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6" fillId="0" borderId="17" xfId="0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vertical="top" wrapText="1"/>
    </xf>
    <xf numFmtId="1" fontId="5" fillId="0" borderId="11" xfId="0" applyNumberFormat="1" applyFont="1" applyFill="1" applyBorder="1" applyAlignment="1">
      <alignment vertical="top" wrapText="1"/>
    </xf>
    <xf numFmtId="1" fontId="5" fillId="0" borderId="1" xfId="0" applyNumberFormat="1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1" fontId="5" fillId="0" borderId="15" xfId="0" applyNumberFormat="1" applyFont="1" applyFill="1" applyBorder="1" applyAlignment="1">
      <alignment vertical="top" wrapText="1"/>
    </xf>
    <xf numFmtId="1" fontId="5" fillId="0" borderId="18" xfId="0" applyNumberFormat="1" applyFont="1" applyFill="1" applyBorder="1" applyAlignment="1">
      <alignment vertical="top" wrapText="1"/>
    </xf>
    <xf numFmtId="2" fontId="5" fillId="0" borderId="14" xfId="0" applyNumberFormat="1" applyFont="1" applyFill="1" applyBorder="1" applyAlignment="1">
      <alignment vertical="top" wrapText="1"/>
    </xf>
    <xf numFmtId="1" fontId="5" fillId="0" borderId="14" xfId="0" applyNumberFormat="1" applyFont="1" applyFill="1" applyBorder="1" applyAlignment="1">
      <alignment vertical="top" wrapText="1"/>
    </xf>
    <xf numFmtId="0" fontId="7" fillId="0" borderId="0" xfId="0" applyFont="1" applyFill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8" xfId="0" applyFont="1" applyFill="1" applyBorder="1" applyAlignment="1">
      <alignment vertical="top" wrapText="1"/>
    </xf>
    <xf numFmtId="0" fontId="6" fillId="0" borderId="16" xfId="0" applyFont="1" applyFill="1" applyBorder="1" applyAlignment="1">
      <alignment horizontal="center" vertical="top" wrapText="1"/>
    </xf>
    <xf numFmtId="2" fontId="7" fillId="0" borderId="7" xfId="0" applyNumberFormat="1" applyFont="1" applyFill="1" applyBorder="1" applyAlignment="1">
      <alignment vertical="top" wrapText="1"/>
    </xf>
    <xf numFmtId="0" fontId="7" fillId="0" borderId="2" xfId="0" applyFont="1" applyFill="1" applyBorder="1" applyAlignment="1">
      <alignment wrapText="1"/>
    </xf>
    <xf numFmtId="0" fontId="7" fillId="0" borderId="3" xfId="0" applyFont="1" applyFill="1" applyBorder="1" applyAlignment="1">
      <alignment vertical="top" wrapText="1"/>
    </xf>
    <xf numFmtId="2" fontId="7" fillId="0" borderId="1" xfId="0" applyNumberFormat="1" applyFont="1" applyFill="1" applyBorder="1" applyAlignment="1">
      <alignment vertical="top" wrapText="1"/>
    </xf>
    <xf numFmtId="1" fontId="7" fillId="0" borderId="3" xfId="1" applyNumberFormat="1" applyFont="1" applyFill="1" applyBorder="1" applyAlignment="1">
      <alignment vertical="top" wrapText="1"/>
    </xf>
    <xf numFmtId="0" fontId="9" fillId="0" borderId="9" xfId="0" applyFont="1" applyFill="1" applyBorder="1" applyAlignment="1">
      <alignment wrapText="1"/>
    </xf>
    <xf numFmtId="0" fontId="9" fillId="0" borderId="5" xfId="0" applyFont="1" applyFill="1" applyBorder="1" applyAlignment="1">
      <alignment vertical="top" wrapText="1"/>
    </xf>
    <xf numFmtId="0" fontId="6" fillId="0" borderId="19" xfId="0" applyFont="1" applyFill="1" applyBorder="1" applyAlignment="1">
      <alignment horizontal="center" vertical="top" wrapText="1"/>
    </xf>
    <xf numFmtId="2" fontId="9" fillId="0" borderId="4" xfId="0" applyNumberFormat="1" applyFont="1" applyFill="1" applyBorder="1" applyAlignment="1">
      <alignment vertical="top" wrapText="1"/>
    </xf>
    <xf numFmtId="1" fontId="9" fillId="0" borderId="5" xfId="1" applyNumberFormat="1" applyFont="1" applyFill="1" applyBorder="1" applyAlignment="1">
      <alignment vertical="top" wrapText="1"/>
    </xf>
    <xf numFmtId="0" fontId="9" fillId="0" borderId="0" xfId="0" applyFont="1" applyFill="1" applyAlignment="1">
      <alignment wrapText="1"/>
    </xf>
    <xf numFmtId="0" fontId="6" fillId="0" borderId="0" xfId="0" applyFont="1" applyFill="1" applyBorder="1" applyAlignment="1">
      <alignment vertical="top" wrapText="1"/>
    </xf>
    <xf numFmtId="2" fontId="6" fillId="0" borderId="11" xfId="0" applyNumberFormat="1" applyFont="1" applyFill="1" applyBorder="1" applyAlignment="1">
      <alignment vertical="top" wrapText="1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wrapText="1"/>
    </xf>
    <xf numFmtId="1" fontId="5" fillId="0" borderId="0" xfId="0" applyNumberFormat="1" applyFont="1" applyFill="1" applyAlignment="1">
      <alignment wrapText="1"/>
    </xf>
    <xf numFmtId="1" fontId="5" fillId="0" borderId="7" xfId="0" applyNumberFormat="1" applyFont="1" applyFill="1" applyBorder="1" applyAlignment="1">
      <alignment vertical="top" wrapText="1"/>
    </xf>
    <xf numFmtId="1" fontId="7" fillId="0" borderId="8" xfId="1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vertical="top"/>
    </xf>
    <xf numFmtId="0" fontId="6" fillId="0" borderId="0" xfId="0" applyFont="1" applyFill="1" applyBorder="1" applyAlignment="1"/>
    <xf numFmtId="0" fontId="6" fillId="0" borderId="6" xfId="0" applyNumberFormat="1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vertical="top" wrapText="1"/>
    </xf>
    <xf numFmtId="1" fontId="6" fillId="0" borderId="1" xfId="1" applyNumberFormat="1" applyFont="1" applyFill="1" applyBorder="1" applyAlignment="1">
      <alignment vertical="top"/>
    </xf>
    <xf numFmtId="1" fontId="6" fillId="0" borderId="3" xfId="0" applyNumberFormat="1" applyFont="1" applyFill="1" applyBorder="1"/>
    <xf numFmtId="0" fontId="6" fillId="0" borderId="10" xfId="0" applyNumberFormat="1" applyFont="1" applyFill="1" applyBorder="1" applyAlignment="1">
      <alignment vertical="top" wrapText="1"/>
    </xf>
    <xf numFmtId="1" fontId="6" fillId="0" borderId="11" xfId="1" applyNumberFormat="1" applyFont="1" applyFill="1" applyBorder="1" applyAlignment="1">
      <alignment vertical="top"/>
    </xf>
    <xf numFmtId="0" fontId="5" fillId="0" borderId="13" xfId="0" applyFont="1" applyFill="1" applyBorder="1" applyAlignment="1">
      <alignment wrapText="1"/>
    </xf>
    <xf numFmtId="1" fontId="5" fillId="0" borderId="14" xfId="0" applyNumberFormat="1" applyFont="1" applyFill="1" applyBorder="1" applyAlignment="1">
      <alignment vertical="top"/>
    </xf>
    <xf numFmtId="1" fontId="5" fillId="0" borderId="14" xfId="0" applyNumberFormat="1" applyFont="1" applyFill="1" applyBorder="1"/>
    <xf numFmtId="1" fontId="5" fillId="0" borderId="15" xfId="0" applyNumberFormat="1" applyFont="1" applyFill="1" applyBorder="1"/>
    <xf numFmtId="0" fontId="6" fillId="0" borderId="0" xfId="0" applyFont="1" applyFill="1" applyAlignment="1">
      <alignment wrapText="1"/>
    </xf>
    <xf numFmtId="0" fontId="9" fillId="0" borderId="3" xfId="0" applyFont="1" applyFill="1" applyBorder="1" applyAlignment="1">
      <alignment vertical="top" wrapText="1"/>
    </xf>
    <xf numFmtId="0" fontId="7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Border="1"/>
    <xf numFmtId="0" fontId="0" fillId="0" borderId="0" xfId="0" applyBorder="1"/>
    <xf numFmtId="0" fontId="6" fillId="0" borderId="7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 vertical="top" wrapText="1"/>
    </xf>
    <xf numFmtId="0" fontId="6" fillId="0" borderId="8" xfId="0" applyNumberFormat="1" applyFont="1" applyFill="1" applyBorder="1" applyAlignment="1">
      <alignment horizontal="center" vertical="top" wrapText="1"/>
    </xf>
    <xf numFmtId="0" fontId="6" fillId="0" borderId="3" xfId="0" applyFont="1" applyFill="1" applyBorder="1" applyAlignment="1"/>
    <xf numFmtId="0" fontId="7" fillId="0" borderId="20" xfId="0" applyFont="1" applyFill="1" applyBorder="1" applyAlignment="1">
      <alignment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8"/>
  <sheetViews>
    <sheetView tabSelected="1" topLeftCell="A25" zoomScaleNormal="100" workbookViewId="0">
      <selection sqref="A1:E46"/>
    </sheetView>
  </sheetViews>
  <sheetFormatPr defaultRowHeight="16.5"/>
  <cols>
    <col min="1" max="1" width="70.85546875" style="64" customWidth="1"/>
    <col min="2" max="2" width="13.7109375" style="64" customWidth="1"/>
    <col min="3" max="3" width="12.140625" style="64" customWidth="1"/>
    <col min="4" max="4" width="12.85546875" style="64" customWidth="1"/>
    <col min="5" max="5" width="14.7109375" style="18" customWidth="1"/>
    <col min="6" max="6" width="9.85546875" style="64" bestFit="1" customWidth="1"/>
    <col min="7" max="7" width="9.140625" style="4"/>
  </cols>
  <sheetData>
    <row r="1" spans="1:7" ht="31.5">
      <c r="A1" s="16" t="s">
        <v>16</v>
      </c>
      <c r="C1" s="64" t="s">
        <v>48</v>
      </c>
      <c r="D1" s="17" t="s">
        <v>49</v>
      </c>
      <c r="E1" s="17">
        <v>12</v>
      </c>
    </row>
    <row r="2" spans="1:7">
      <c r="A2" s="9" t="s">
        <v>21</v>
      </c>
      <c r="D2" s="18"/>
      <c r="E2" s="82" t="s">
        <v>68</v>
      </c>
    </row>
    <row r="3" spans="1:7">
      <c r="A3" s="64" t="s">
        <v>0</v>
      </c>
      <c r="B3" s="64">
        <v>5250.6</v>
      </c>
      <c r="E3" s="63">
        <f>879.9*B4*E1</f>
        <v>206952.48</v>
      </c>
    </row>
    <row r="4" spans="1:7">
      <c r="A4" s="64" t="s">
        <v>1</v>
      </c>
      <c r="B4" s="64">
        <v>19.600000000000001</v>
      </c>
      <c r="D4" s="18"/>
    </row>
    <row r="5" spans="1:7">
      <c r="A5" s="64" t="s">
        <v>47</v>
      </c>
      <c r="B5" s="65">
        <f>B3*B4*E1</f>
        <v>1234941.1200000001</v>
      </c>
      <c r="C5" s="19"/>
      <c r="D5" s="19"/>
    </row>
    <row r="6" spans="1:7" ht="17.25" thickBot="1">
      <c r="A6" s="64" t="s">
        <v>2</v>
      </c>
      <c r="B6" s="64">
        <v>100</v>
      </c>
    </row>
    <row r="7" spans="1:7" s="2" customFormat="1" ht="67.5" customHeight="1">
      <c r="A7" s="12" t="s">
        <v>3</v>
      </c>
      <c r="B7" s="13" t="s">
        <v>18</v>
      </c>
      <c r="C7" s="14" t="s">
        <v>45</v>
      </c>
      <c r="D7" s="15" t="s">
        <v>50</v>
      </c>
      <c r="E7" s="15" t="s">
        <v>46</v>
      </c>
      <c r="F7" s="20"/>
      <c r="G7" s="6"/>
    </row>
    <row r="8" spans="1:7" ht="31.5">
      <c r="A8" s="21" t="s">
        <v>4</v>
      </c>
      <c r="B8" s="22" t="s">
        <v>19</v>
      </c>
      <c r="C8" s="23" t="s">
        <v>51</v>
      </c>
      <c r="D8" s="24">
        <v>0.87</v>
      </c>
      <c r="E8" s="25">
        <f>D8*B3*E1</f>
        <v>54816.263999999996</v>
      </c>
    </row>
    <row r="9" spans="1:7" ht="47.25">
      <c r="A9" s="21" t="s">
        <v>5</v>
      </c>
      <c r="B9" s="22" t="s">
        <v>19</v>
      </c>
      <c r="C9" s="23" t="s">
        <v>51</v>
      </c>
      <c r="D9" s="24">
        <f>4.4+D10+D11+D12</f>
        <v>4.7694522530758388</v>
      </c>
      <c r="E9" s="25">
        <f>D9*E1*B3</f>
        <v>300509.83199999999</v>
      </c>
    </row>
    <row r="10" spans="1:7">
      <c r="A10" s="26" t="s">
        <v>6</v>
      </c>
      <c r="B10" s="22"/>
      <c r="C10" s="23" t="s">
        <v>51</v>
      </c>
      <c r="D10" s="24">
        <f>E10/E1/B3</f>
        <v>0.15331581152630175</v>
      </c>
      <c r="E10" s="25">
        <v>9660</v>
      </c>
    </row>
    <row r="11" spans="1:7">
      <c r="A11" s="26" t="s">
        <v>7</v>
      </c>
      <c r="B11" s="22"/>
      <c r="C11" s="23" t="s">
        <v>51</v>
      </c>
      <c r="D11" s="24">
        <f>E11/E1/B3</f>
        <v>5.6136441549537189E-2</v>
      </c>
      <c r="E11" s="25">
        <v>3537</v>
      </c>
    </row>
    <row r="12" spans="1:7">
      <c r="A12" s="26" t="s">
        <v>8</v>
      </c>
      <c r="B12" s="22"/>
      <c r="C12" s="23" t="s">
        <v>51</v>
      </c>
      <c r="D12" s="24">
        <v>0.16</v>
      </c>
      <c r="E12" s="25">
        <f>D12*E1*B3</f>
        <v>10081.152</v>
      </c>
    </row>
    <row r="13" spans="1:7" ht="47.25">
      <c r="A13" s="21" t="s">
        <v>9</v>
      </c>
      <c r="B13" s="22" t="s">
        <v>19</v>
      </c>
      <c r="C13" s="23" t="s">
        <v>51</v>
      </c>
      <c r="D13" s="24">
        <f>E13/E1/B3</f>
        <v>4.38692720831905</v>
      </c>
      <c r="E13" s="25">
        <f>10470*2.2*E1</f>
        <v>276408.00000000006</v>
      </c>
    </row>
    <row r="14" spans="1:7">
      <c r="A14" s="21" t="s">
        <v>10</v>
      </c>
      <c r="B14" s="22" t="s">
        <v>19</v>
      </c>
      <c r="C14" s="23" t="s">
        <v>51</v>
      </c>
      <c r="D14" s="24">
        <f>E14/E1/B3</f>
        <v>1.0963826356352924</v>
      </c>
      <c r="E14" s="25">
        <v>69080</v>
      </c>
    </row>
    <row r="15" spans="1:7" ht="19.5" customHeight="1">
      <c r="A15" s="21" t="s">
        <v>11</v>
      </c>
      <c r="B15" s="22" t="s">
        <v>19</v>
      </c>
      <c r="C15" s="23" t="s">
        <v>51</v>
      </c>
      <c r="D15" s="24">
        <v>0.43</v>
      </c>
      <c r="E15" s="25">
        <f>D15*E1*B3</f>
        <v>27093.096000000001</v>
      </c>
    </row>
    <row r="16" spans="1:7" ht="47.25">
      <c r="A16" s="21" t="s">
        <v>12</v>
      </c>
      <c r="B16" s="22" t="s">
        <v>19</v>
      </c>
      <c r="C16" s="23" t="s">
        <v>51</v>
      </c>
      <c r="D16" s="24">
        <v>0.44</v>
      </c>
      <c r="E16" s="25">
        <f>D16*E1*B3</f>
        <v>27723.168000000001</v>
      </c>
    </row>
    <row r="17" spans="1:7" ht="17.25" thickBot="1">
      <c r="A17" s="27" t="s">
        <v>41</v>
      </c>
      <c r="B17" s="28" t="s">
        <v>42</v>
      </c>
      <c r="C17" s="23" t="s">
        <v>51</v>
      </c>
      <c r="D17" s="62">
        <f>E17/E1/B3</f>
        <v>3.2789903376122087E-2</v>
      </c>
      <c r="E17" s="29">
        <v>2066</v>
      </c>
    </row>
    <row r="18" spans="1:7" s="1" customFormat="1">
      <c r="A18" s="30" t="s">
        <v>31</v>
      </c>
      <c r="B18" s="31"/>
      <c r="C18" s="32"/>
      <c r="D18" s="33">
        <f>E18/E1/B3</f>
        <v>5.2962343986084131</v>
      </c>
      <c r="E18" s="66">
        <f>E20+E21+E22+E23+E24+E25+E26+E27+E28+E29+E30+E31+E32</f>
        <v>333700.90000000002</v>
      </c>
      <c r="F18" s="64"/>
      <c r="G18" s="4"/>
    </row>
    <row r="19" spans="1:7" s="1" customFormat="1">
      <c r="A19" s="34"/>
      <c r="B19" s="22"/>
      <c r="C19" s="35"/>
      <c r="D19" s="36" t="s">
        <v>25</v>
      </c>
      <c r="E19" s="37" t="s">
        <v>26</v>
      </c>
      <c r="F19" s="64"/>
      <c r="G19" s="4"/>
    </row>
    <row r="20" spans="1:7" s="3" customFormat="1">
      <c r="A20" s="38" t="s">
        <v>27</v>
      </c>
      <c r="B20" s="28"/>
      <c r="C20" s="23" t="s">
        <v>51</v>
      </c>
      <c r="D20" s="29">
        <v>8000</v>
      </c>
      <c r="E20" s="39"/>
      <c r="F20" s="9"/>
      <c r="G20" s="7"/>
    </row>
    <row r="21" spans="1:7" s="3" customFormat="1">
      <c r="A21" s="38" t="s">
        <v>33</v>
      </c>
      <c r="B21" s="28" t="s">
        <v>34</v>
      </c>
      <c r="C21" s="23" t="s">
        <v>51</v>
      </c>
      <c r="D21" s="29">
        <v>35200</v>
      </c>
      <c r="E21" s="39">
        <v>7525.56</v>
      </c>
      <c r="F21" s="9"/>
      <c r="G21" s="7"/>
    </row>
    <row r="22" spans="1:7" s="3" customFormat="1">
      <c r="A22" s="38" t="s">
        <v>28</v>
      </c>
      <c r="B22" s="28" t="s">
        <v>40</v>
      </c>
      <c r="C22" s="23" t="s">
        <v>51</v>
      </c>
      <c r="D22" s="29">
        <v>46800</v>
      </c>
      <c r="E22" s="39">
        <v>38754.79</v>
      </c>
      <c r="F22" s="9"/>
      <c r="G22" s="7"/>
    </row>
    <row r="23" spans="1:7" s="3" customFormat="1">
      <c r="A23" s="38" t="s">
        <v>29</v>
      </c>
      <c r="B23" s="28" t="s">
        <v>34</v>
      </c>
      <c r="C23" s="23" t="s">
        <v>51</v>
      </c>
      <c r="D23" s="29">
        <v>14000</v>
      </c>
      <c r="E23" s="39">
        <v>11400</v>
      </c>
      <c r="F23" s="9"/>
      <c r="G23" s="7"/>
    </row>
    <row r="24" spans="1:7" s="3" customFormat="1">
      <c r="A24" s="38" t="s">
        <v>30</v>
      </c>
      <c r="B24" s="28" t="s">
        <v>43</v>
      </c>
      <c r="C24" s="23" t="s">
        <v>51</v>
      </c>
      <c r="D24" s="29">
        <v>30000</v>
      </c>
      <c r="E24" s="39">
        <v>31182.16</v>
      </c>
      <c r="F24" s="9"/>
      <c r="G24" s="7"/>
    </row>
    <row r="25" spans="1:7" s="3" customFormat="1" ht="31.5">
      <c r="A25" s="34" t="s">
        <v>44</v>
      </c>
      <c r="B25" s="22" t="s">
        <v>69</v>
      </c>
      <c r="C25" s="23" t="s">
        <v>51</v>
      </c>
      <c r="D25" s="25"/>
      <c r="E25" s="40">
        <f>19214.93+1041.41+758.97+2553.6+1881.26+6250.9</f>
        <v>31701.07</v>
      </c>
      <c r="F25" s="9"/>
      <c r="G25" s="7"/>
    </row>
    <row r="26" spans="1:7" s="3" customFormat="1">
      <c r="A26" s="34" t="s">
        <v>22</v>
      </c>
      <c r="B26" s="22" t="s">
        <v>32</v>
      </c>
      <c r="C26" s="23" t="s">
        <v>51</v>
      </c>
      <c r="D26" s="25">
        <v>12660</v>
      </c>
      <c r="E26" s="40">
        <f>39974.21+4398.52</f>
        <v>44372.729999999996</v>
      </c>
      <c r="F26" s="9"/>
      <c r="G26" s="7"/>
    </row>
    <row r="27" spans="1:7" s="3" customFormat="1">
      <c r="A27" s="38" t="s">
        <v>35</v>
      </c>
      <c r="B27" s="28" t="s">
        <v>34</v>
      </c>
      <c r="C27" s="23" t="s">
        <v>51</v>
      </c>
      <c r="D27" s="29"/>
      <c r="E27" s="39">
        <v>3227.6</v>
      </c>
      <c r="F27" s="9"/>
      <c r="G27" s="5"/>
    </row>
    <row r="28" spans="1:7" s="3" customFormat="1">
      <c r="A28" s="38" t="s">
        <v>36</v>
      </c>
      <c r="B28" s="28" t="s">
        <v>34</v>
      </c>
      <c r="C28" s="23" t="s">
        <v>51</v>
      </c>
      <c r="D28" s="29"/>
      <c r="E28" s="39">
        <v>9102.61</v>
      </c>
      <c r="F28" s="9"/>
      <c r="G28" s="5"/>
    </row>
    <row r="29" spans="1:7" s="3" customFormat="1">
      <c r="A29" s="38" t="s">
        <v>37</v>
      </c>
      <c r="B29" s="28" t="s">
        <v>38</v>
      </c>
      <c r="C29" s="23" t="s">
        <v>51</v>
      </c>
      <c r="D29" s="29"/>
      <c r="E29" s="39">
        <v>532.55999999999995</v>
      </c>
      <c r="F29" s="9"/>
      <c r="G29" s="5"/>
    </row>
    <row r="30" spans="1:7" s="3" customFormat="1">
      <c r="A30" s="38" t="s">
        <v>54</v>
      </c>
      <c r="B30" s="28" t="s">
        <v>55</v>
      </c>
      <c r="C30" s="23" t="s">
        <v>51</v>
      </c>
      <c r="D30" s="29"/>
      <c r="E30" s="39">
        <f>5541.54+1582.05+1716.21</f>
        <v>8839.7999999999993</v>
      </c>
      <c r="F30" s="9"/>
      <c r="G30" s="5"/>
    </row>
    <row r="31" spans="1:7" s="3" customFormat="1">
      <c r="A31" s="38" t="s">
        <v>53</v>
      </c>
      <c r="B31" s="28" t="s">
        <v>52</v>
      </c>
      <c r="C31" s="23" t="s">
        <v>51</v>
      </c>
      <c r="D31" s="29"/>
      <c r="E31" s="39">
        <v>41327.919999999998</v>
      </c>
      <c r="F31" s="9"/>
      <c r="G31" s="5"/>
    </row>
    <row r="32" spans="1:7" s="3" customFormat="1" ht="17.25" thickBot="1">
      <c r="A32" s="38" t="s">
        <v>23</v>
      </c>
      <c r="B32" s="28" t="s">
        <v>24</v>
      </c>
      <c r="C32" s="23" t="s">
        <v>51</v>
      </c>
      <c r="D32" s="29">
        <v>120000</v>
      </c>
      <c r="E32" s="39">
        <v>105734.1</v>
      </c>
      <c r="F32" s="9"/>
      <c r="G32" s="7"/>
    </row>
    <row r="33" spans="1:10" ht="17.25" thickBot="1">
      <c r="A33" s="41" t="s">
        <v>13</v>
      </c>
      <c r="B33" s="42"/>
      <c r="C33" s="43"/>
      <c r="D33" s="44">
        <f>D8+D9+D13+D14+D15+D16+D17+D18</f>
        <v>17.321786399014716</v>
      </c>
      <c r="E33" s="45">
        <f>E8+E9+E13+E14+E15+E16+E17+E18</f>
        <v>1091397.2600000002</v>
      </c>
      <c r="F33" s="9"/>
      <c r="G33" s="8"/>
    </row>
    <row r="34" spans="1:10" s="1" customFormat="1" ht="16.5" customHeight="1">
      <c r="A34" s="47" t="s">
        <v>17</v>
      </c>
      <c r="B34" s="48"/>
      <c r="C34" s="49" t="s">
        <v>51</v>
      </c>
      <c r="D34" s="50"/>
      <c r="E34" s="67">
        <v>-29081</v>
      </c>
      <c r="F34" s="46"/>
      <c r="G34" s="4"/>
    </row>
    <row r="35" spans="1:10" s="1" customFormat="1">
      <c r="A35" s="51" t="s">
        <v>20</v>
      </c>
      <c r="B35" s="52"/>
      <c r="C35" s="23" t="s">
        <v>51</v>
      </c>
      <c r="D35" s="53"/>
      <c r="E35" s="54">
        <v>11633</v>
      </c>
      <c r="F35" s="46"/>
      <c r="G35" s="4"/>
    </row>
    <row r="36" spans="1:10" s="1" customFormat="1">
      <c r="A36" s="51" t="s">
        <v>14</v>
      </c>
      <c r="B36" s="52"/>
      <c r="C36" s="23" t="s">
        <v>51</v>
      </c>
      <c r="D36" s="53"/>
      <c r="E36" s="54">
        <f>B5*B6/100+D5</f>
        <v>1234941.1200000001</v>
      </c>
      <c r="F36" s="46"/>
      <c r="G36" s="4"/>
    </row>
    <row r="37" spans="1:10" s="3" customFormat="1" ht="32.25" thickBot="1">
      <c r="A37" s="55" t="s">
        <v>39</v>
      </c>
      <c r="B37" s="56"/>
      <c r="C37" s="57" t="s">
        <v>51</v>
      </c>
      <c r="D37" s="58"/>
      <c r="E37" s="59">
        <f>E34+E35+E36-E33</f>
        <v>126095.85999999987</v>
      </c>
      <c r="F37" s="60"/>
      <c r="G37" s="7"/>
    </row>
    <row r="38" spans="1:10" s="87" customFormat="1" ht="15.75">
      <c r="A38" s="93" t="s">
        <v>67</v>
      </c>
      <c r="B38" s="94"/>
      <c r="C38" s="94"/>
      <c r="D38" s="95"/>
      <c r="E38" s="83">
        <v>3070</v>
      </c>
      <c r="F38" s="84"/>
      <c r="G38" s="85"/>
      <c r="H38" s="86"/>
      <c r="I38" s="86"/>
      <c r="J38" s="86"/>
    </row>
    <row r="39" spans="1:10" ht="17.25" thickBot="1">
      <c r="A39" s="68" t="s">
        <v>56</v>
      </c>
      <c r="B39" s="68"/>
      <c r="C39" s="68"/>
      <c r="D39" s="68"/>
      <c r="E39" s="69"/>
      <c r="F39" s="69"/>
    </row>
    <row r="40" spans="1:10">
      <c r="A40" s="70" t="s">
        <v>57</v>
      </c>
      <c r="B40" s="88" t="s">
        <v>58</v>
      </c>
      <c r="C40" s="88" t="s">
        <v>59</v>
      </c>
      <c r="D40" s="90"/>
      <c r="E40" s="91" t="s">
        <v>60</v>
      </c>
      <c r="F40" s="10"/>
    </row>
    <row r="41" spans="1:10" ht="63">
      <c r="A41" s="71"/>
      <c r="B41" s="89"/>
      <c r="C41" s="72" t="s">
        <v>61</v>
      </c>
      <c r="D41" s="72" t="s">
        <v>62</v>
      </c>
      <c r="E41" s="92"/>
      <c r="F41" s="10"/>
    </row>
    <row r="42" spans="1:10">
      <c r="A42" s="73" t="s">
        <v>63</v>
      </c>
      <c r="B42" s="74">
        <f>1119950+408897+106772</f>
        <v>1635619</v>
      </c>
      <c r="C42" s="74">
        <f>1135730+495164</f>
        <v>1630894</v>
      </c>
      <c r="D42" s="74">
        <f>3426+1298</f>
        <v>4724</v>
      </c>
      <c r="E42" s="75">
        <f>C42*B6/100</f>
        <v>1630894</v>
      </c>
      <c r="F42" s="11"/>
    </row>
    <row r="43" spans="1:10">
      <c r="A43" s="73" t="s">
        <v>64</v>
      </c>
      <c r="B43" s="74">
        <f>108829+183140</f>
        <v>291969</v>
      </c>
      <c r="C43" s="74">
        <f>103151+174506</f>
        <v>277657</v>
      </c>
      <c r="D43" s="74">
        <f>5515+8475</f>
        <v>13990</v>
      </c>
      <c r="E43" s="75">
        <f>C43*B6/100</f>
        <v>277657</v>
      </c>
      <c r="F43" s="11"/>
    </row>
    <row r="44" spans="1:10" ht="17.25" thickBot="1">
      <c r="A44" s="76" t="s">
        <v>65</v>
      </c>
      <c r="B44" s="77">
        <v>170183</v>
      </c>
      <c r="C44" s="77">
        <f>120881+14118</f>
        <v>134999</v>
      </c>
      <c r="D44" s="77">
        <f>31699+161</f>
        <v>31860</v>
      </c>
      <c r="E44" s="75">
        <f>C44*B6/100</f>
        <v>134999</v>
      </c>
      <c r="F44" s="11"/>
    </row>
    <row r="45" spans="1:10" ht="17.25" thickBot="1">
      <c r="A45" s="78" t="s">
        <v>66</v>
      </c>
      <c r="B45" s="79">
        <f>SUM(B42:B44)</f>
        <v>2097771</v>
      </c>
      <c r="C45" s="80">
        <f>SUM(C42:C44)</f>
        <v>2043550</v>
      </c>
      <c r="D45" s="80">
        <f>SUM(D42:D44)</f>
        <v>50574</v>
      </c>
      <c r="E45" s="81">
        <f>SUM(E42:E44)</f>
        <v>2043550</v>
      </c>
      <c r="F45" s="11"/>
    </row>
    <row r="46" spans="1:10">
      <c r="A46" s="61" t="s">
        <v>15</v>
      </c>
      <c r="B46" s="18"/>
      <c r="C46" s="18"/>
      <c r="E46" s="19"/>
    </row>
    <row r="47" spans="1:10">
      <c r="B47" s="18"/>
      <c r="C47" s="18"/>
      <c r="E47" s="64"/>
    </row>
    <row r="48" spans="1:10">
      <c r="B48" s="18"/>
      <c r="C48" s="18"/>
      <c r="E48" s="64"/>
    </row>
  </sheetData>
  <mergeCells count="4">
    <mergeCell ref="B40:B41"/>
    <mergeCell ref="C40:D40"/>
    <mergeCell ref="E40:E41"/>
    <mergeCell ref="A38:D38"/>
  </mergeCells>
  <pageMargins left="0.31496062992125984" right="0.31496062992125984" top="0.35433070866141736" bottom="0.35433070866141736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2017-02-15T12:09:25Z</cp:lastPrinted>
  <dcterms:created xsi:type="dcterms:W3CDTF">2016-04-22T06:39:22Z</dcterms:created>
  <dcterms:modified xsi:type="dcterms:W3CDTF">2017-03-20T04:43:27Z</dcterms:modified>
</cp:coreProperties>
</file>