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49" i="1"/>
  <c r="D9"/>
  <c r="E14"/>
  <c r="D51"/>
  <c r="C51"/>
  <c r="E51" s="1"/>
  <c r="B51"/>
  <c r="D50"/>
  <c r="C50"/>
  <c r="E50" s="1"/>
  <c r="B50"/>
  <c r="D49"/>
  <c r="C49"/>
  <c r="E49" s="1"/>
  <c r="E39"/>
  <c r="E26"/>
  <c r="E25"/>
  <c r="E36"/>
  <c r="E34"/>
  <c r="E12"/>
  <c r="E18"/>
  <c r="E52" l="1"/>
  <c r="D52"/>
  <c r="C52"/>
  <c r="B52"/>
  <c r="E19"/>
  <c r="D11"/>
  <c r="D15"/>
  <c r="D13"/>
  <c r="D10"/>
  <c r="D18"/>
  <c r="B5"/>
  <c r="E43" s="1"/>
  <c r="E17"/>
  <c r="E16"/>
  <c r="D14"/>
  <c r="E8"/>
  <c r="E9" l="1"/>
  <c r="E40" s="1"/>
  <c r="D19"/>
  <c r="D40" l="1"/>
  <c r="E44"/>
</calcChain>
</file>

<file path=xl/sharedStrings.xml><?xml version="1.0" encoding="utf-8"?>
<sst xmlns="http://schemas.openxmlformats.org/spreadsheetml/2006/main" count="125" uniqueCount="78">
  <si>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</si>
  <si>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</si>
  <si>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</si>
  <si>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</si>
  <si>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</si>
  <si>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</si>
  <si>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</si>
  <si>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</si>
  <si>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</si>
  <si>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</si>
  <si>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</si>
  <si>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</si>
  <si>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</si>
  <si>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</si>
  <si>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</si>
  <si>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</si>
  <si>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</si>
  <si>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</si>
  <si>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</si>
  <si>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</si>
  <si>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</si>
  <si>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</si>
  <si>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установка сетки на фрамуги продух в подвал</t>
  </si>
  <si>
    <t>январь</t>
  </si>
  <si>
    <t>Чебоксары, ул. Университетская, д.29</t>
  </si>
  <si>
    <t>апрель</t>
  </si>
  <si>
    <t>ремонт цоколя</t>
  </si>
  <si>
    <t>установка светильников</t>
  </si>
  <si>
    <t>план</t>
  </si>
  <si>
    <t>факт</t>
  </si>
  <si>
    <t>ремонт теплоузлов</t>
  </si>
  <si>
    <t>ремонт пола в мусорокамере</t>
  </si>
  <si>
    <t>установка сетки над вентшахтой</t>
  </si>
  <si>
    <t>май</t>
  </si>
  <si>
    <t>окраска МАФ</t>
  </si>
  <si>
    <t>установка информстендов в подъезде</t>
  </si>
  <si>
    <t>установка профильного оргаждения ТБО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</si>
  <si>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</si>
  <si>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</si>
  <si>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</si>
  <si>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замена мусороклапанов 9 шт</t>
  </si>
  <si>
    <t>июль</t>
  </si>
  <si>
    <t>август</t>
  </si>
  <si>
    <t>укладка асфальта-лежачий полицейский</t>
  </si>
  <si>
    <t>изготовление и установка метал.огражд детской площадки</t>
  </si>
  <si>
    <t>сентябрь</t>
  </si>
  <si>
    <t>отделочн.работы в мусорокамере</t>
  </si>
  <si>
    <t>ремонт мягкой кровли балконных козырьков кв.285,144</t>
  </si>
  <si>
    <t>август,сент</t>
  </si>
  <si>
    <t>Цена выполненной работы и услуги в руб.</t>
  </si>
  <si>
    <t>единица измерения работы и услуги</t>
  </si>
  <si>
    <t>руб</t>
  </si>
  <si>
    <t>7. Обслуживание спецсчета</t>
  </si>
  <si>
    <t>8.Работы по ремонту общедомового имущества всего, в т.ч.</t>
  </si>
  <si>
    <t>август,окт</t>
  </si>
  <si>
    <t>ремонт и восстановление МПШ, кв.5,252,192,221,144,196</t>
  </si>
  <si>
    <t>янв,май,авг, сент,окт</t>
  </si>
  <si>
    <t>2016 г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</si>
  <si>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</si>
  <si>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</si>
  <si>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</si>
  <si>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замена стояка канализации кв 15,264,34,63,181,185,189, 193,197, 201,205,209,214</t>
  </si>
  <si>
    <t>замена стояка отопления кв.174,252,197,258,57,261,32, 257,180,189,72,81,105,204,168, 160,66,89,232,58,262, 156,231,221, 209,266,227,237 наладка ГВС кв. 216,201,203,100</t>
  </si>
  <si>
    <t>апр,май,июнь, авг,сент,окт, ноя,дек</t>
  </si>
  <si>
    <t>нояб,дек</t>
  </si>
  <si>
    <t>замена стояка ХГВС кв.270,197,205,209,193,201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</si>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</sst>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1" fontId="5" fillId="0" borderId="12" xfId="0" applyNumberFormat="1" applyFont="1" applyFill="1" applyBorder="1" applyAlignment="1">
      <alignment vertical="top" wrapText="1"/>
    </xf>
    <xf numFmtId="1" fontId="5" fillId="0" borderId="3" xfId="0" applyNumberFormat="1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21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vertical="top" wrapText="1"/>
    </xf>
    <xf numFmtId="1" fontId="5" fillId="0" borderId="17" xfId="0" applyNumberFormat="1" applyFont="1" applyFill="1" applyBorder="1" applyAlignment="1">
      <alignment vertical="top" wrapText="1"/>
    </xf>
    <xf numFmtId="1" fontId="5" fillId="0" borderId="22" xfId="0" applyNumberFormat="1" applyFont="1" applyFill="1" applyBorder="1" applyAlignment="1">
      <alignment vertical="top" wrapText="1"/>
    </xf>
    <xf numFmtId="2" fontId="5" fillId="0" borderId="18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vertical="top" wrapText="1"/>
    </xf>
    <xf numFmtId="1" fontId="9" fillId="0" borderId="5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1" fontId="6" fillId="0" borderId="11" xfId="1" applyNumberFormat="1" applyFont="1" applyFill="1" applyBorder="1" applyAlignment="1">
      <alignment vertical="top"/>
    </xf>
    <xf numFmtId="1" fontId="5" fillId="0" borderId="24" xfId="0" applyNumberFormat="1" applyFont="1" applyFill="1" applyBorder="1" applyAlignment="1">
      <alignment vertical="top"/>
    </xf>
    <xf numFmtId="1" fontId="5" fillId="0" borderId="25" xfId="0" applyNumberFormat="1" applyFont="1" applyFill="1" applyBorder="1"/>
    <xf numFmtId="1" fontId="5" fillId="0" borderId="0" xfId="0" applyNumberFormat="1" applyFont="1" applyFill="1" applyAlignment="1">
      <alignment wrapText="1"/>
    </xf>
    <xf numFmtId="1" fontId="5" fillId="0" borderId="8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6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top" wrapText="1"/>
    </xf>
    <xf numFmtId="0" fontId="5" fillId="0" borderId="23" xfId="0" applyFont="1" applyFill="1" applyBorder="1" applyAlignment="1">
      <alignment wrapText="1"/>
    </xf>
    <xf numFmtId="1" fontId="5" fillId="0" borderId="24" xfId="0" applyNumberFormat="1" applyFont="1" applyFill="1" applyBorder="1"/>
    <xf numFmtId="0" fontId="5" fillId="0" borderId="1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7" fillId="0" borderId="26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7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tabSelected="1" topLeftCell="A30" workbookViewId="0">
      <selection sqref="A1:E53"/>
    </sheetView>
  </sheetViews>
  <sheetFormatPr defaultRowHeight="16.5"/>
  <cols>
    <col min="1" max="1" width="73.5703125" style="63" customWidth="1"/>
    <col min="2" max="2" width="15.42578125" style="63" customWidth="1"/>
    <col min="3" max="3" width="12.5703125" style="63" customWidth="1"/>
    <col min="4" max="4" width="16" style="63" customWidth="1"/>
    <col min="5" max="5" width="15.42578125" style="18" customWidth="1"/>
    <col min="6" max="6" width="9.85546875" style="63" bestFit="1" customWidth="1"/>
    <col min="7" max="9" width="9.140625" style="5"/>
  </cols>
  <sheetData>
    <row r="1" spans="1:9" ht="31.5">
      <c r="A1" s="15" t="s">
        <v>17</v>
      </c>
      <c r="C1" s="63" t="s">
        <v>57</v>
      </c>
      <c r="D1" s="16" t="s">
        <v>58</v>
      </c>
      <c r="E1" s="16">
        <v>12</v>
      </c>
    </row>
    <row r="2" spans="1:9">
      <c r="A2" s="17" t="s">
        <v>24</v>
      </c>
      <c r="D2" s="18"/>
    </row>
    <row r="3" spans="1:9">
      <c r="A3" s="63" t="s">
        <v>0</v>
      </c>
      <c r="B3" s="63">
        <v>15856.13</v>
      </c>
    </row>
    <row r="4" spans="1:9">
      <c r="A4" s="63" t="s">
        <v>1</v>
      </c>
      <c r="B4" s="63">
        <v>15.11</v>
      </c>
      <c r="D4" s="18"/>
    </row>
    <row r="5" spans="1:9">
      <c r="A5" s="63" t="s">
        <v>59</v>
      </c>
      <c r="B5" s="71">
        <f>B3*B4*E1</f>
        <v>2875033.4915999994</v>
      </c>
      <c r="C5" s="19"/>
      <c r="D5" s="19"/>
    </row>
    <row r="6" spans="1:9" ht="17.25" thickBot="1">
      <c r="A6" s="63" t="s">
        <v>2</v>
      </c>
      <c r="B6" s="63">
        <v>99.68</v>
      </c>
    </row>
    <row r="7" spans="1:9" s="2" customFormat="1" ht="66" customHeight="1">
      <c r="A7" s="12" t="s">
        <v>3</v>
      </c>
      <c r="B7" s="13" t="s">
        <v>19</v>
      </c>
      <c r="C7" s="81" t="s">
        <v>50</v>
      </c>
      <c r="D7" s="14" t="s">
        <v>60</v>
      </c>
      <c r="E7" s="14" t="s">
        <v>49</v>
      </c>
      <c r="F7" s="20"/>
      <c r="G7" s="7"/>
      <c r="H7" s="7"/>
      <c r="I7" s="7"/>
    </row>
    <row r="8" spans="1:9" ht="31.5">
      <c r="A8" s="21" t="s">
        <v>4</v>
      </c>
      <c r="B8" s="22" t="s">
        <v>20</v>
      </c>
      <c r="C8" s="38" t="s">
        <v>51</v>
      </c>
      <c r="D8" s="24">
        <v>0.87</v>
      </c>
      <c r="E8" s="25">
        <f>D8*B3*E1</f>
        <v>165537.99719999998</v>
      </c>
    </row>
    <row r="9" spans="1:9" ht="47.25">
      <c r="A9" s="21" t="s">
        <v>5</v>
      </c>
      <c r="B9" s="22" t="s">
        <v>20</v>
      </c>
      <c r="C9" s="38" t="s">
        <v>51</v>
      </c>
      <c r="D9" s="24">
        <f>4.4+D10+D11+D12+D13</f>
        <v>6.7035978808616408</v>
      </c>
      <c r="E9" s="25">
        <f>D9*B3*E1</f>
        <v>1275517.4336000001</v>
      </c>
    </row>
    <row r="10" spans="1:9">
      <c r="A10" s="26" t="s">
        <v>6</v>
      </c>
      <c r="B10" s="22"/>
      <c r="C10" s="38" t="s">
        <v>51</v>
      </c>
      <c r="D10" s="24">
        <f>E10/E1/B3</f>
        <v>0.18100255232518908</v>
      </c>
      <c r="E10" s="25">
        <v>34440</v>
      </c>
    </row>
    <row r="11" spans="1:9">
      <c r="A11" s="26" t="s">
        <v>7</v>
      </c>
      <c r="B11" s="22"/>
      <c r="C11" s="38" t="s">
        <v>51</v>
      </c>
      <c r="D11" s="24">
        <f>E11/E1/B3</f>
        <v>3.4581788452373523E-2</v>
      </c>
      <c r="E11" s="25">
        <v>6580</v>
      </c>
    </row>
    <row r="12" spans="1:9">
      <c r="A12" s="26" t="s">
        <v>8</v>
      </c>
      <c r="B12" s="22"/>
      <c r="C12" s="38" t="s">
        <v>51</v>
      </c>
      <c r="D12" s="24">
        <v>0.16</v>
      </c>
      <c r="E12" s="25">
        <f>D12*E1*B3</f>
        <v>30443.769599999996</v>
      </c>
    </row>
    <row r="13" spans="1:9">
      <c r="A13" s="26" t="s">
        <v>9</v>
      </c>
      <c r="B13" s="22" t="s">
        <v>20</v>
      </c>
      <c r="C13" s="38" t="s">
        <v>51</v>
      </c>
      <c r="D13" s="24">
        <f>E13/B3/E1</f>
        <v>1.928013540084077</v>
      </c>
      <c r="E13" s="25">
        <v>366850</v>
      </c>
    </row>
    <row r="14" spans="1:9" ht="47.25">
      <c r="A14" s="21" t="s">
        <v>10</v>
      </c>
      <c r="B14" s="22" t="s">
        <v>20</v>
      </c>
      <c r="C14" s="38" t="s">
        <v>51</v>
      </c>
      <c r="D14" s="24">
        <f>E14/E1/B3</f>
        <v>3.607910631408799</v>
      </c>
      <c r="E14" s="25">
        <f>22883*2.5*E1</f>
        <v>686490</v>
      </c>
    </row>
    <row r="15" spans="1:9">
      <c r="A15" s="21" t="s">
        <v>11</v>
      </c>
      <c r="B15" s="22" t="s">
        <v>20</v>
      </c>
      <c r="C15" s="38" t="s">
        <v>51</v>
      </c>
      <c r="D15" s="24">
        <f>E15/E1/B3</f>
        <v>1.5262236119406187</v>
      </c>
      <c r="E15" s="25">
        <v>290400</v>
      </c>
    </row>
    <row r="16" spans="1:9" ht="18.75" customHeight="1">
      <c r="A16" s="21" t="s">
        <v>12</v>
      </c>
      <c r="B16" s="22" t="s">
        <v>20</v>
      </c>
      <c r="C16" s="38" t="s">
        <v>51</v>
      </c>
      <c r="D16" s="24">
        <v>0.43</v>
      </c>
      <c r="E16" s="25">
        <f>D16*B3*E1</f>
        <v>81817.630799999984</v>
      </c>
    </row>
    <row r="17" spans="1:9" ht="47.25">
      <c r="A17" s="21" t="s">
        <v>13</v>
      </c>
      <c r="B17" s="22" t="s">
        <v>20</v>
      </c>
      <c r="C17" s="38" t="s">
        <v>51</v>
      </c>
      <c r="D17" s="24">
        <v>0.44</v>
      </c>
      <c r="E17" s="25">
        <f>D17*B3*E1</f>
        <v>83720.366399999999</v>
      </c>
    </row>
    <row r="18" spans="1:9" s="1" customFormat="1" ht="17.25" thickBot="1">
      <c r="A18" s="82" t="s">
        <v>52</v>
      </c>
      <c r="B18" s="37" t="s">
        <v>20</v>
      </c>
      <c r="C18" s="38" t="s">
        <v>51</v>
      </c>
      <c r="D18" s="41">
        <f>E18/E1/B3</f>
        <v>0.15</v>
      </c>
      <c r="E18" s="27">
        <f>B3*0.18*(E1-2)</f>
        <v>28541.034</v>
      </c>
      <c r="F18" s="63"/>
      <c r="G18" s="4"/>
      <c r="H18" s="5"/>
      <c r="I18" s="5"/>
    </row>
    <row r="19" spans="1:9" s="1" customFormat="1">
      <c r="A19" s="28" t="s">
        <v>53</v>
      </c>
      <c r="B19" s="29"/>
      <c r="C19" s="30"/>
      <c r="D19" s="31">
        <f>E19/E1/B3</f>
        <v>1.7558161522809579</v>
      </c>
      <c r="E19" s="72">
        <f>E21+E22+E23+E24+E25+E26+E27+E28+E29+E30+E31+E32+E33+E34+E35+E36+E37+E38+E39</f>
        <v>334085.38999999996</v>
      </c>
      <c r="F19" s="63"/>
      <c r="G19" s="5"/>
      <c r="H19" s="5"/>
      <c r="I19" s="5"/>
    </row>
    <row r="20" spans="1:9" s="1" customFormat="1">
      <c r="A20" s="32"/>
      <c r="B20" s="22"/>
      <c r="C20" s="33"/>
      <c r="D20" s="34" t="s">
        <v>28</v>
      </c>
      <c r="E20" s="35" t="s">
        <v>29</v>
      </c>
      <c r="F20" s="63"/>
      <c r="G20" s="5"/>
      <c r="H20" s="5"/>
      <c r="I20" s="5"/>
    </row>
    <row r="21" spans="1:9" s="3" customFormat="1">
      <c r="A21" s="36" t="s">
        <v>30</v>
      </c>
      <c r="B21" s="37" t="s">
        <v>45</v>
      </c>
      <c r="C21" s="38" t="s">
        <v>51</v>
      </c>
      <c r="D21" s="27">
        <v>32000</v>
      </c>
      <c r="E21" s="39">
        <v>15613.14</v>
      </c>
      <c r="F21" s="17"/>
      <c r="G21" s="8"/>
      <c r="H21" s="8"/>
      <c r="I21" s="8"/>
    </row>
    <row r="22" spans="1:9" s="3" customFormat="1">
      <c r="A22" s="36" t="s">
        <v>31</v>
      </c>
      <c r="B22" s="37" t="s">
        <v>33</v>
      </c>
      <c r="C22" s="38" t="s">
        <v>51</v>
      </c>
      <c r="D22" s="27">
        <v>7000</v>
      </c>
      <c r="E22" s="39">
        <v>3011.26</v>
      </c>
      <c r="F22" s="17"/>
      <c r="G22" s="8"/>
      <c r="H22" s="8"/>
      <c r="I22" s="8"/>
    </row>
    <row r="23" spans="1:9" s="3" customFormat="1">
      <c r="A23" s="32" t="s">
        <v>32</v>
      </c>
      <c r="B23" s="37" t="s">
        <v>33</v>
      </c>
      <c r="C23" s="38" t="s">
        <v>51</v>
      </c>
      <c r="D23" s="27">
        <v>10800</v>
      </c>
      <c r="E23" s="39">
        <v>15007.17</v>
      </c>
      <c r="F23" s="17"/>
      <c r="G23" s="8"/>
      <c r="H23" s="8"/>
      <c r="I23" s="8"/>
    </row>
    <row r="24" spans="1:9" s="3" customFormat="1">
      <c r="A24" s="32" t="s">
        <v>22</v>
      </c>
      <c r="B24" s="22" t="s">
        <v>23</v>
      </c>
      <c r="C24" s="38" t="s">
        <v>51</v>
      </c>
      <c r="D24" s="25"/>
      <c r="E24" s="40">
        <v>2135.7600000000002</v>
      </c>
      <c r="F24" s="17"/>
      <c r="G24" s="8"/>
      <c r="H24" s="8"/>
      <c r="I24" s="8"/>
    </row>
    <row r="25" spans="1:9" s="3" customFormat="1" ht="31.5">
      <c r="A25" s="32" t="s">
        <v>61</v>
      </c>
      <c r="B25" s="22" t="s">
        <v>56</v>
      </c>
      <c r="C25" s="38" t="s">
        <v>51</v>
      </c>
      <c r="D25" s="24"/>
      <c r="E25" s="40">
        <f>1702.99+13849.25+2577.99+1181.79+1740.21+2163.9</f>
        <v>23216.13</v>
      </c>
      <c r="F25" s="17"/>
      <c r="G25" s="8"/>
      <c r="H25" s="8"/>
      <c r="I25" s="8"/>
    </row>
    <row r="26" spans="1:9" s="3" customFormat="1" ht="47.25">
      <c r="A26" s="36" t="s">
        <v>62</v>
      </c>
      <c r="B26" s="37" t="s">
        <v>63</v>
      </c>
      <c r="C26" s="38" t="s">
        <v>51</v>
      </c>
      <c r="D26" s="41"/>
      <c r="E26" s="39">
        <f>1479.68+907.57+2193.65+1369.35+1361.98+3574.69+729.9+2291.14+2118.2+2414.64+2095.82+2140.13+962.24+2087.92+1096.55+809.71+2671.03+873.29+1002.89+2304.49+1472.05+934.05+1005.93+1493.69+428.86+1348.85+1079.67+1813+3640.43+1428.62</f>
        <v>49130.020000000011</v>
      </c>
      <c r="F26" s="17"/>
      <c r="G26" s="8"/>
      <c r="H26" s="8"/>
      <c r="I26" s="8"/>
    </row>
    <row r="27" spans="1:9" s="3" customFormat="1">
      <c r="A27" s="36" t="s">
        <v>34</v>
      </c>
      <c r="B27" s="37" t="s">
        <v>33</v>
      </c>
      <c r="C27" s="38" t="s">
        <v>51</v>
      </c>
      <c r="D27" s="41"/>
      <c r="E27" s="39">
        <v>2061.5500000000002</v>
      </c>
      <c r="F27" s="17"/>
      <c r="G27" s="6"/>
      <c r="H27" s="8"/>
      <c r="I27" s="8"/>
    </row>
    <row r="28" spans="1:9" s="3" customFormat="1">
      <c r="A28" s="36" t="s">
        <v>35</v>
      </c>
      <c r="B28" s="37" t="s">
        <v>33</v>
      </c>
      <c r="C28" s="38" t="s">
        <v>51</v>
      </c>
      <c r="D28" s="41"/>
      <c r="E28" s="39">
        <v>9102.61</v>
      </c>
      <c r="F28" s="17"/>
      <c r="G28" s="6"/>
      <c r="H28" s="8"/>
      <c r="I28" s="8"/>
    </row>
    <row r="29" spans="1:9" s="3" customFormat="1">
      <c r="A29" s="36" t="s">
        <v>36</v>
      </c>
      <c r="B29" s="37" t="s">
        <v>33</v>
      </c>
      <c r="C29" s="38" t="s">
        <v>51</v>
      </c>
      <c r="D29" s="41"/>
      <c r="E29" s="39">
        <v>12051.69</v>
      </c>
      <c r="F29" s="17"/>
      <c r="G29" s="6"/>
      <c r="H29" s="8"/>
      <c r="I29" s="8"/>
    </row>
    <row r="30" spans="1:9" s="3" customFormat="1">
      <c r="A30" s="36" t="s">
        <v>26</v>
      </c>
      <c r="B30" s="37" t="s">
        <v>25</v>
      </c>
      <c r="C30" s="38" t="s">
        <v>51</v>
      </c>
      <c r="D30" s="41"/>
      <c r="E30" s="39">
        <v>3300.29</v>
      </c>
      <c r="F30" s="17"/>
      <c r="G30" s="8"/>
      <c r="H30" s="8"/>
      <c r="I30" s="8"/>
    </row>
    <row r="31" spans="1:9" s="3" customFormat="1">
      <c r="A31" s="36" t="s">
        <v>37</v>
      </c>
      <c r="B31" s="37" t="s">
        <v>38</v>
      </c>
      <c r="C31" s="38" t="s">
        <v>51</v>
      </c>
      <c r="D31" s="41"/>
      <c r="E31" s="39">
        <v>1065.1199999999999</v>
      </c>
      <c r="F31" s="17"/>
      <c r="G31" s="6"/>
      <c r="H31" s="8"/>
      <c r="I31" s="8"/>
    </row>
    <row r="32" spans="1:9" s="3" customFormat="1">
      <c r="A32" s="36" t="s">
        <v>40</v>
      </c>
      <c r="B32" s="37" t="s">
        <v>41</v>
      </c>
      <c r="C32" s="38" t="s">
        <v>51</v>
      </c>
      <c r="D32" s="41"/>
      <c r="E32" s="39">
        <v>28742.82</v>
      </c>
      <c r="F32" s="17"/>
      <c r="G32" s="6"/>
      <c r="H32" s="8"/>
      <c r="I32" s="8"/>
    </row>
    <row r="33" spans="1:10" s="3" customFormat="1">
      <c r="A33" s="36" t="s">
        <v>27</v>
      </c>
      <c r="B33" s="37" t="s">
        <v>25</v>
      </c>
      <c r="C33" s="38" t="s">
        <v>51</v>
      </c>
      <c r="D33" s="41"/>
      <c r="E33" s="39">
        <v>2488.63</v>
      </c>
      <c r="F33" s="17"/>
      <c r="G33" s="8"/>
      <c r="H33" s="8"/>
      <c r="I33" s="8"/>
    </row>
    <row r="34" spans="1:10" s="3" customFormat="1">
      <c r="A34" s="36" t="s">
        <v>47</v>
      </c>
      <c r="B34" s="37" t="s">
        <v>48</v>
      </c>
      <c r="C34" s="38" t="s">
        <v>51</v>
      </c>
      <c r="D34" s="41"/>
      <c r="E34" s="39">
        <f>3060+2880</f>
        <v>5940</v>
      </c>
      <c r="F34" s="17"/>
      <c r="G34" s="8"/>
      <c r="H34" s="8"/>
      <c r="I34" s="8"/>
    </row>
    <row r="35" spans="1:10" s="3" customFormat="1">
      <c r="A35" s="36" t="s">
        <v>43</v>
      </c>
      <c r="B35" s="37" t="s">
        <v>42</v>
      </c>
      <c r="C35" s="38" t="s">
        <v>51</v>
      </c>
      <c r="D35" s="41"/>
      <c r="E35" s="39">
        <v>7794.3</v>
      </c>
      <c r="F35" s="17"/>
      <c r="G35" s="8"/>
      <c r="H35" s="8"/>
      <c r="I35" s="8"/>
    </row>
    <row r="36" spans="1:10" s="3" customFormat="1">
      <c r="A36" s="36" t="s">
        <v>55</v>
      </c>
      <c r="B36" s="37" t="s">
        <v>54</v>
      </c>
      <c r="C36" s="38" t="s">
        <v>51</v>
      </c>
      <c r="D36" s="41"/>
      <c r="E36" s="39">
        <f>9540+23220</f>
        <v>32760</v>
      </c>
      <c r="F36" s="17"/>
      <c r="G36" s="8"/>
      <c r="H36" s="8"/>
      <c r="I36" s="8"/>
    </row>
    <row r="37" spans="1:10" s="3" customFormat="1">
      <c r="A37" s="36" t="s">
        <v>46</v>
      </c>
      <c r="B37" s="37" t="s">
        <v>45</v>
      </c>
      <c r="C37" s="38" t="s">
        <v>51</v>
      </c>
      <c r="D37" s="41"/>
      <c r="E37" s="39">
        <v>82925.5</v>
      </c>
      <c r="F37" s="17"/>
      <c r="G37" s="8"/>
      <c r="H37" s="8"/>
      <c r="I37" s="8"/>
    </row>
    <row r="38" spans="1:10" s="3" customFormat="1">
      <c r="A38" s="32" t="s">
        <v>44</v>
      </c>
      <c r="B38" s="22" t="s">
        <v>45</v>
      </c>
      <c r="C38" s="42" t="s">
        <v>51</v>
      </c>
      <c r="D38" s="24"/>
      <c r="E38" s="40">
        <v>20350.79</v>
      </c>
      <c r="F38" s="17"/>
      <c r="G38" s="8"/>
      <c r="H38" s="8"/>
      <c r="I38" s="8"/>
    </row>
    <row r="39" spans="1:10" s="3" customFormat="1">
      <c r="A39" s="32" t="s">
        <v>65</v>
      </c>
      <c r="B39" s="22" t="s">
        <v>64</v>
      </c>
      <c r="C39" s="42" t="s">
        <v>51</v>
      </c>
      <c r="D39" s="24"/>
      <c r="E39" s="40">
        <f>634.08+3334.15+3323.41+3394.15+3351.41+3351.41</f>
        <v>17388.61</v>
      </c>
      <c r="F39" s="17"/>
      <c r="G39" s="8"/>
      <c r="H39" s="8"/>
      <c r="I39" s="8"/>
    </row>
    <row r="40" spans="1:10" ht="17.25" thickBot="1">
      <c r="A40" s="43" t="s">
        <v>14</v>
      </c>
      <c r="B40" s="44"/>
      <c r="C40" s="45"/>
      <c r="D40" s="46">
        <f>D8+D9+D14+D15+D16+D17+D18+D19</f>
        <v>15.483548276492016</v>
      </c>
      <c r="E40" s="83">
        <f>E8+E9+E14+E15+E16+E17+E18+E19</f>
        <v>2946109.8520000004</v>
      </c>
      <c r="F40" s="17"/>
      <c r="G40" s="9"/>
    </row>
    <row r="41" spans="1:10" s="1" customFormat="1" ht="15.75" customHeight="1">
      <c r="A41" s="48" t="s">
        <v>18</v>
      </c>
      <c r="B41" s="49"/>
      <c r="C41" s="50" t="s">
        <v>51</v>
      </c>
      <c r="D41" s="51"/>
      <c r="E41" s="73">
        <v>19816</v>
      </c>
      <c r="F41" s="47"/>
      <c r="G41" s="5"/>
      <c r="H41" s="5"/>
      <c r="I41" s="5"/>
    </row>
    <row r="42" spans="1:10" s="1" customFormat="1">
      <c r="A42" s="52" t="s">
        <v>21</v>
      </c>
      <c r="B42" s="53"/>
      <c r="C42" s="23" t="s">
        <v>51</v>
      </c>
      <c r="D42" s="54"/>
      <c r="E42" s="55">
        <v>36474</v>
      </c>
      <c r="F42" s="47"/>
      <c r="G42" s="5"/>
      <c r="H42" s="5"/>
      <c r="I42" s="5"/>
    </row>
    <row r="43" spans="1:10" s="1" customFormat="1">
      <c r="A43" s="52" t="s">
        <v>15</v>
      </c>
      <c r="B43" s="53"/>
      <c r="C43" s="23" t="s">
        <v>51</v>
      </c>
      <c r="D43" s="54"/>
      <c r="E43" s="55">
        <f>B5*B6/100</f>
        <v>2865833.3844268792</v>
      </c>
      <c r="F43" s="84"/>
      <c r="G43" s="5"/>
      <c r="H43" s="5"/>
      <c r="I43" s="5"/>
    </row>
    <row r="44" spans="1:10" s="3" customFormat="1" ht="15.75" customHeight="1" thickBot="1">
      <c r="A44" s="56" t="s">
        <v>39</v>
      </c>
      <c r="B44" s="57"/>
      <c r="C44" s="58" t="s">
        <v>51</v>
      </c>
      <c r="D44" s="59"/>
      <c r="E44" s="60">
        <f>E41+E42+E43-E40</f>
        <v>-23986.46757312119</v>
      </c>
      <c r="F44" s="61"/>
      <c r="G44" s="8"/>
      <c r="H44" s="8"/>
      <c r="I44" s="8"/>
    </row>
    <row r="45" spans="1:10" s="89" customFormat="1" ht="15.75">
      <c r="A45" s="95" t="s">
        <v>77</v>
      </c>
      <c r="B45" s="96"/>
      <c r="C45" s="96"/>
      <c r="D45" s="97"/>
      <c r="E45" s="85">
        <v>5562</v>
      </c>
      <c r="F45" s="86"/>
      <c r="G45" s="87"/>
      <c r="H45" s="88"/>
      <c r="I45" s="88"/>
      <c r="J45" s="88"/>
    </row>
    <row r="46" spans="1:10" ht="17.25" thickBot="1">
      <c r="A46" s="74" t="s">
        <v>66</v>
      </c>
      <c r="B46" s="74"/>
      <c r="C46" s="74"/>
      <c r="D46" s="74"/>
      <c r="E46" s="64"/>
      <c r="F46" s="64"/>
    </row>
    <row r="47" spans="1:10">
      <c r="A47" s="75" t="s">
        <v>67</v>
      </c>
      <c r="B47" s="90" t="s">
        <v>68</v>
      </c>
      <c r="C47" s="90" t="s">
        <v>69</v>
      </c>
      <c r="D47" s="92"/>
      <c r="E47" s="93" t="s">
        <v>70</v>
      </c>
      <c r="F47" s="10"/>
    </row>
    <row r="48" spans="1:10" ht="52.5" customHeight="1">
      <c r="A48" s="76"/>
      <c r="B48" s="91"/>
      <c r="C48" s="65" t="s">
        <v>71</v>
      </c>
      <c r="D48" s="65" t="s">
        <v>72</v>
      </c>
      <c r="E48" s="94"/>
      <c r="F48" s="10"/>
    </row>
    <row r="49" spans="1:6">
      <c r="A49" s="77" t="s">
        <v>73</v>
      </c>
      <c r="B49" s="66">
        <f>4041772+1364931+353373</f>
        <v>5760076</v>
      </c>
      <c r="C49" s="66">
        <f>4116143+1641290</f>
        <v>5757433</v>
      </c>
      <c r="D49" s="66">
        <f>1865+802</f>
        <v>2667</v>
      </c>
      <c r="E49" s="67">
        <f>C49*B6/100</f>
        <v>5739009.2144000009</v>
      </c>
      <c r="F49" s="11"/>
    </row>
    <row r="50" spans="1:6">
      <c r="A50" s="77" t="s">
        <v>74</v>
      </c>
      <c r="B50" s="66">
        <f>342090+579023</f>
        <v>921113</v>
      </c>
      <c r="C50" s="66">
        <f>341944+577723</f>
        <v>919667</v>
      </c>
      <c r="D50" s="66">
        <f>80.36+152.34</f>
        <v>232.7</v>
      </c>
      <c r="E50" s="67">
        <f>C50*B6/100</f>
        <v>916724.06559999997</v>
      </c>
      <c r="F50" s="11"/>
    </row>
    <row r="51" spans="1:6" ht="17.25" thickBot="1">
      <c r="A51" s="78" t="s">
        <v>75</v>
      </c>
      <c r="B51" s="68">
        <f>465790</f>
        <v>465790</v>
      </c>
      <c r="C51" s="68">
        <f>411825+51463</f>
        <v>463288</v>
      </c>
      <c r="D51" s="68">
        <f>2197+310</f>
        <v>2507</v>
      </c>
      <c r="E51" s="67">
        <f>C51*B6/100</f>
        <v>461805.47840000002</v>
      </c>
      <c r="F51" s="11"/>
    </row>
    <row r="52" spans="1:6" ht="17.25" thickBot="1">
      <c r="A52" s="79" t="s">
        <v>76</v>
      </c>
      <c r="B52" s="69">
        <f>SUM(B49:B51)</f>
        <v>7146979</v>
      </c>
      <c r="C52" s="80">
        <f>SUM(C49:C51)</f>
        <v>7140388</v>
      </c>
      <c r="D52" s="80">
        <f>SUM(D49:D51)</f>
        <v>5406.7</v>
      </c>
      <c r="E52" s="70">
        <f>SUM(E49:E51)</f>
        <v>7117538.7584000016</v>
      </c>
      <c r="F52" s="11"/>
    </row>
    <row r="53" spans="1:6">
      <c r="A53" s="62" t="s">
        <v>16</v>
      </c>
      <c r="B53" s="18"/>
      <c r="C53" s="18"/>
      <c r="E53" s="19"/>
    </row>
    <row r="54" spans="1:6">
      <c r="B54" s="18"/>
      <c r="C54" s="18"/>
      <c r="E54" s="63"/>
    </row>
  </sheetData>
  <mergeCells count="4">
    <mergeCell ref="B47:B48"/>
    <mergeCell ref="C47:D47"/>
    <mergeCell ref="E47:E48"/>
    <mergeCell ref="A45:D45"/>
  </mergeCells>
  <pageMargins left="0.31496062992125984" right="0.31496062992125984" top="0.35433070866141736" bottom="0.35433070866141736" header="0.11811023622047245" footer="0.1181102362204724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2017-02-15T12:12:36Z</cp:lastPrinted>
  <dcterms:created xsi:type="dcterms:W3CDTF">2016-04-22T06:39:22Z</dcterms:created>
  <dcterms:modified xsi:type="dcterms:W3CDTF">2017-03-20T04:43:47Z</dcterms:modified>
</cp:coreProperties>
</file>