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14" i="1"/>
  <c r="D9"/>
  <c r="C48"/>
  <c r="E48" s="1"/>
  <c r="B48"/>
  <c r="C49"/>
  <c r="E49" s="1"/>
  <c r="B49"/>
  <c r="D50"/>
  <c r="C50"/>
  <c r="C51" s="1"/>
  <c r="D51"/>
  <c r="B51"/>
  <c r="D11"/>
  <c r="E36"/>
  <c r="E32"/>
  <c r="E20"/>
  <c r="E18" s="1"/>
  <c r="E24"/>
  <c r="D14"/>
  <c r="E17"/>
  <c r="E16"/>
  <c r="D15"/>
  <c r="D13"/>
  <c r="E12"/>
  <c r="D10"/>
  <c r="E8"/>
  <c r="B5"/>
  <c r="E50" l="1"/>
  <c r="E51" s="1"/>
  <c r="D18"/>
  <c r="E42"/>
  <c r="D39" l="1"/>
  <c r="E9"/>
  <c r="E39" l="1"/>
  <c r="E43" s="1"/>
</calcChain>
</file>

<file path=xl/sharedStrings.xml><?xml version="1.0" encoding="utf-8"?>
<sst xmlns="http://schemas.openxmlformats.org/spreadsheetml/2006/main" count="122" uniqueCount="78">
  <si>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</si>
  <si>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</si>
  <si>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</si>
  <si>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</si>
  <si>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</si>
  <si>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</si>
  <si>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</si>
  <si>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</si>
  <si>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</si>
  <si>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</si>
  <si>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</si>
  <si>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</si>
  <si>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</si>
  <si>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</si>
  <si>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</si>
  <si>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</si>
  <si>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</si>
  <si>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</si>
  <si>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</si>
  <si>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март</t>
  </si>
  <si>
    <t>Период</t>
  </si>
  <si>
    <t>ежедневно</t>
  </si>
  <si>
    <t>Поступило прочих доходов от размещения оборудования</t>
  </si>
  <si>
    <t>Чебоксары, ул.Университетская,  д.31</t>
  </si>
  <si>
    <t>смена вентилей</t>
  </si>
  <si>
    <t>январь</t>
  </si>
  <si>
    <t>Монтаж узла ХВС</t>
  </si>
  <si>
    <t>замена клапанов мусороприемника</t>
  </si>
  <si>
    <t>ППР электрощитка, кв.22</t>
  </si>
  <si>
    <t>ремонт температурного шва</t>
  </si>
  <si>
    <t>апрель</t>
  </si>
  <si>
    <t>план</t>
  </si>
  <si>
    <t>факт</t>
  </si>
  <si>
    <t>замена двери выхода на крышу п.4</t>
  </si>
  <si>
    <t>установка сетки над вентшахтой</t>
  </si>
  <si>
    <t>май</t>
  </si>
  <si>
    <t>окраска МАФ</t>
  </si>
  <si>
    <t>установка информстендов в подъезде</t>
  </si>
  <si>
    <t>окраска каркаса контейнерной площадки</t>
  </si>
  <si>
    <t>июнь</t>
  </si>
  <si>
    <t>Остаток средств на конец периода (+ есть средства, -задолженность)</t>
  </si>
  <si>
    <t>август</t>
  </si>
  <si>
    <t>ремонт мягкой кровли балконных козырьков,кв.33</t>
  </si>
  <si>
    <t>установка МАФ- скамейки</t>
  </si>
  <si>
    <t>июль,авг</t>
  </si>
  <si>
    <t>наладка циркуляции ГВС</t>
  </si>
  <si>
    <t>ремонт теплоузлов-замена задвижек</t>
  </si>
  <si>
    <t>июнь,август</t>
  </si>
  <si>
    <t>сентябрь</t>
  </si>
  <si>
    <t>май,сент,окт</t>
  </si>
  <si>
    <t>техобследование лифтов п. 1-6</t>
  </si>
  <si>
    <t>замена стояка канализации кв. 127</t>
  </si>
  <si>
    <t>замена стояка отопления,кв.46,98,100,101,170,26,9,22,24</t>
  </si>
  <si>
    <t>единица измерения работы и услуги</t>
  </si>
  <si>
    <t>Цена выполненной работы и услуги в руб.</t>
  </si>
  <si>
    <t>2016 г</t>
  </si>
  <si>
    <t>Кол-во месяцев</t>
  </si>
  <si>
    <t>Начислено за данный период по статье "содержание помещения", руб</t>
  </si>
  <si>
    <t>Стоимость выполн.работы /услуги на 1 кв.м.</t>
  </si>
  <si>
    <t>руб</t>
  </si>
  <si>
    <t>7.Работы по ремонту общедомового имущества всего, в т.ч.</t>
  </si>
  <si>
    <t>ноябрь</t>
  </si>
  <si>
    <t>установка энергосберегающих светильников 6 шт</t>
  </si>
  <si>
    <t>авг, нояб</t>
  </si>
  <si>
    <t>декабрь</t>
  </si>
  <si>
    <t>замена стояка хвс кв.2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</si>
  <si>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</si>
  <si>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</si>
  <si>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</si>
  <si>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</si>
  <si>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</si>
  <si>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</si>
  <si>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</si>
  <si>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</si>
  <si>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</si>
  <si>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</si>
  <si>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</si>
  <si>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Получено средств от применения повышающего коэффициента к квартирам без ИПУ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</si>
</sst>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/>
    <xf numFmtId="1" fontId="2" fillId="0" borderId="0" xfId="0" applyNumberFormat="1" applyFont="1" applyFill="1"/>
    <xf numFmtId="0" fontId="3" fillId="0" borderId="0" xfId="0" applyFont="1" applyAlignment="1">
      <alignment horizontal="center" vertical="top"/>
    </xf>
    <xf numFmtId="0" fontId="3" fillId="0" borderId="0" xfId="0" applyFont="1"/>
    <xf numFmtId="0" fontId="3" fillId="0" borderId="0" xfId="0" applyFont="1" applyFill="1"/>
    <xf numFmtId="0" fontId="4" fillId="0" borderId="0" xfId="0" applyFont="1" applyFill="1" applyAlignment="1">
      <alignment wrapText="1"/>
    </xf>
    <xf numFmtId="0" fontId="5" fillId="0" borderId="0" xfId="0" applyFont="1" applyFill="1"/>
    <xf numFmtId="1" fontId="5" fillId="0" borderId="0" xfId="0" applyNumberFormat="1" applyFont="1" applyFill="1"/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0" xfId="0" applyFont="1" applyFill="1"/>
    <xf numFmtId="0" fontId="4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wrapText="1"/>
    </xf>
    <xf numFmtId="0" fontId="4" fillId="0" borderId="0" xfId="0" applyFont="1" applyFill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14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2" fontId="4" fillId="0" borderId="7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1" fontId="5" fillId="0" borderId="11" xfId="0" applyNumberFormat="1" applyFont="1" applyFill="1" applyBorder="1" applyAlignment="1">
      <alignment vertical="top" wrapText="1"/>
    </xf>
    <xf numFmtId="1" fontId="4" fillId="0" borderId="1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2" fontId="5" fillId="0" borderId="11" xfId="0" applyNumberFormat="1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1" fontId="4" fillId="0" borderId="5" xfId="0" applyNumberFormat="1" applyFont="1" applyFill="1" applyBorder="1" applyAlignment="1">
      <alignment vertical="top" wrapText="1"/>
    </xf>
    <xf numFmtId="1" fontId="4" fillId="0" borderId="15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Alignment="1">
      <alignment vertical="top" wrapText="1"/>
    </xf>
    <xf numFmtId="1" fontId="4" fillId="0" borderId="4" xfId="0" applyNumberFormat="1" applyFont="1" applyFill="1" applyBorder="1" applyAlignment="1">
      <alignment vertical="top" wrapText="1"/>
    </xf>
    <xf numFmtId="0" fontId="6" fillId="0" borderId="0" xfId="0" applyFont="1" applyFill="1"/>
    <xf numFmtId="0" fontId="6" fillId="0" borderId="6" xfId="0" applyFont="1" applyFill="1" applyBorder="1" applyAlignment="1">
      <alignment wrapText="1"/>
    </xf>
    <xf numFmtId="0" fontId="6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horizontal="center" vertical="top" wrapText="1"/>
    </xf>
    <xf numFmtId="2" fontId="6" fillId="0" borderId="7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wrapText="1"/>
    </xf>
    <xf numFmtId="0" fontId="6" fillId="0" borderId="3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3" xfId="1" applyNumberFormat="1" applyFont="1" applyFill="1" applyBorder="1" applyAlignment="1">
      <alignment vertical="top" wrapText="1"/>
    </xf>
    <xf numFmtId="0" fontId="8" fillId="0" borderId="9" xfId="0" applyFont="1" applyFill="1" applyBorder="1" applyAlignment="1">
      <alignment wrapText="1"/>
    </xf>
    <xf numFmtId="0" fontId="8" fillId="0" borderId="5" xfId="0" applyFont="1" applyFill="1" applyBorder="1" applyAlignment="1">
      <alignment vertical="top" wrapText="1"/>
    </xf>
    <xf numFmtId="0" fontId="5" fillId="0" borderId="15" xfId="0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vertical="top" wrapText="1"/>
    </xf>
    <xf numFmtId="1" fontId="8" fillId="0" borderId="5" xfId="1" applyNumberFormat="1" applyFont="1" applyFill="1" applyBorder="1" applyAlignment="1">
      <alignment vertical="top" wrapText="1"/>
    </xf>
    <xf numFmtId="0" fontId="8" fillId="0" borderId="0" xfId="0" applyFont="1" applyFill="1"/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Border="1" applyAlignment="1"/>
    <xf numFmtId="0" fontId="5" fillId="0" borderId="1" xfId="0" applyNumberFormat="1" applyFont="1" applyFill="1" applyBorder="1" applyAlignment="1">
      <alignment horizontal="center" vertical="top" wrapText="1"/>
    </xf>
    <xf numFmtId="1" fontId="5" fillId="0" borderId="1" xfId="1" applyNumberFormat="1" applyFont="1" applyFill="1" applyBorder="1" applyAlignment="1">
      <alignment vertical="top"/>
    </xf>
    <xf numFmtId="1" fontId="5" fillId="0" borderId="3" xfId="0" applyNumberFormat="1" applyFont="1" applyFill="1" applyBorder="1"/>
    <xf numFmtId="1" fontId="5" fillId="0" borderId="11" xfId="1" applyNumberFormat="1" applyFont="1" applyFill="1" applyBorder="1" applyAlignment="1">
      <alignment vertical="top"/>
    </xf>
    <xf numFmtId="1" fontId="4" fillId="0" borderId="17" xfId="0" applyNumberFormat="1" applyFont="1" applyFill="1" applyBorder="1" applyAlignment="1">
      <alignment vertical="top"/>
    </xf>
    <xf numFmtId="1" fontId="4" fillId="0" borderId="18" xfId="0" applyNumberFormat="1" applyFont="1" applyFill="1" applyBorder="1"/>
    <xf numFmtId="1" fontId="4" fillId="0" borderId="0" xfId="0" applyNumberFormat="1" applyFont="1" applyFill="1" applyAlignment="1">
      <alignment wrapText="1"/>
    </xf>
    <xf numFmtId="1" fontId="4" fillId="0" borderId="7" xfId="0" applyNumberFormat="1" applyFont="1" applyFill="1" applyBorder="1" applyAlignment="1">
      <alignment vertical="top" wrapText="1"/>
    </xf>
    <xf numFmtId="1" fontId="6" fillId="0" borderId="8" xfId="1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vertical="top"/>
    </xf>
    <xf numFmtId="0" fontId="5" fillId="0" borderId="6" xfId="0" applyNumberFormat="1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10" xfId="0" applyNumberFormat="1" applyFont="1" applyFill="1" applyBorder="1" applyAlignment="1">
      <alignment vertical="top" wrapText="1"/>
    </xf>
    <xf numFmtId="0" fontId="4" fillId="0" borderId="16" xfId="0" applyFont="1" applyFill="1" applyBorder="1" applyAlignment="1">
      <alignment wrapText="1"/>
    </xf>
    <xf numFmtId="1" fontId="4" fillId="0" borderId="17" xfId="0" applyNumberFormat="1" applyFont="1" applyFill="1" applyBorder="1"/>
    <xf numFmtId="1" fontId="6" fillId="0" borderId="0" xfId="0" applyNumberFormat="1" applyFont="1" applyFill="1"/>
    <xf numFmtId="0" fontId="8" fillId="0" borderId="3" xfId="0" applyFont="1" applyFill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/>
    <xf numFmtId="0" fontId="5" fillId="0" borderId="7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/>
    <xf numFmtId="0" fontId="6" fillId="0" borderId="19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tabSelected="1" topLeftCell="A37" workbookViewId="0">
      <selection sqref="A1:E52"/>
    </sheetView>
  </sheetViews>
  <sheetFormatPr defaultRowHeight="15.75"/>
  <cols>
    <col min="1" max="1" width="71" style="60" customWidth="1"/>
    <col min="2" max="2" width="14.140625" style="60" customWidth="1"/>
    <col min="3" max="3" width="11.85546875" style="60" customWidth="1"/>
    <col min="4" max="4" width="13.42578125" style="60" customWidth="1"/>
    <col min="5" max="5" width="14.28515625" style="16" customWidth="1"/>
    <col min="6" max="6" width="9.85546875" style="7" bestFit="1" customWidth="1"/>
  </cols>
  <sheetData>
    <row r="1" spans="1:6" ht="31.5">
      <c r="A1" s="14" t="s">
        <v>17</v>
      </c>
      <c r="C1" s="60" t="s">
        <v>55</v>
      </c>
      <c r="D1" s="15" t="s">
        <v>56</v>
      </c>
      <c r="E1" s="15">
        <v>12</v>
      </c>
    </row>
    <row r="2" spans="1:6">
      <c r="A2" s="6" t="s">
        <v>23</v>
      </c>
      <c r="D2" s="16"/>
    </row>
    <row r="3" spans="1:6">
      <c r="A3" s="60" t="s">
        <v>0</v>
      </c>
      <c r="B3" s="60">
        <v>11850.2</v>
      </c>
    </row>
    <row r="4" spans="1:6">
      <c r="A4" s="60" t="s">
        <v>1</v>
      </c>
      <c r="B4" s="60">
        <v>16.18</v>
      </c>
      <c r="D4" s="16"/>
    </row>
    <row r="5" spans="1:6" ht="18.75" customHeight="1">
      <c r="A5" s="60" t="s">
        <v>57</v>
      </c>
      <c r="B5" s="68">
        <f>B3*B4*E1</f>
        <v>2300834.8319999999</v>
      </c>
      <c r="C5" s="17"/>
      <c r="D5" s="17"/>
    </row>
    <row r="6" spans="1:6" ht="16.5" thickBot="1">
      <c r="A6" s="60" t="s">
        <v>2</v>
      </c>
      <c r="B6" s="60">
        <v>98.04</v>
      </c>
    </row>
    <row r="7" spans="1:6" s="3" customFormat="1" ht="68.25" customHeight="1">
      <c r="A7" s="9" t="s">
        <v>3</v>
      </c>
      <c r="B7" s="10" t="s">
        <v>20</v>
      </c>
      <c r="C7" s="11" t="s">
        <v>53</v>
      </c>
      <c r="D7" s="12" t="s">
        <v>58</v>
      </c>
      <c r="E7" s="12" t="s">
        <v>54</v>
      </c>
      <c r="F7" s="18"/>
    </row>
    <row r="8" spans="1:6" ht="31.5">
      <c r="A8" s="19" t="s">
        <v>4</v>
      </c>
      <c r="B8" s="20" t="s">
        <v>21</v>
      </c>
      <c r="C8" s="21" t="s">
        <v>59</v>
      </c>
      <c r="D8" s="22">
        <v>0.87</v>
      </c>
      <c r="E8" s="23">
        <f>D8*B3*E1</f>
        <v>123716.08800000002</v>
      </c>
    </row>
    <row r="9" spans="1:6" ht="50.25" customHeight="1">
      <c r="A9" s="19" t="s">
        <v>5</v>
      </c>
      <c r="B9" s="20" t="s">
        <v>21</v>
      </c>
      <c r="C9" s="21" t="s">
        <v>59</v>
      </c>
      <c r="D9" s="22">
        <f>4.4+D10+D11+D12+D13</f>
        <v>6.6087839867681559</v>
      </c>
      <c r="E9" s="23">
        <f>D9*E1*B3</f>
        <v>939784.94400000002</v>
      </c>
    </row>
    <row r="10" spans="1:6">
      <c r="A10" s="24" t="s">
        <v>6</v>
      </c>
      <c r="B10" s="20"/>
      <c r="C10" s="21" t="s">
        <v>59</v>
      </c>
      <c r="D10" s="22">
        <f>E10/E1/B3</f>
        <v>0.18607280889774011</v>
      </c>
      <c r="E10" s="23">
        <v>26460</v>
      </c>
    </row>
    <row r="11" spans="1:6">
      <c r="A11" s="24" t="s">
        <v>7</v>
      </c>
      <c r="B11" s="20"/>
      <c r="C11" s="21" t="s">
        <v>59</v>
      </c>
      <c r="D11" s="22">
        <f>E11/E1/B3</f>
        <v>3.3367931905509331E-2</v>
      </c>
      <c r="E11" s="23">
        <v>4745</v>
      </c>
    </row>
    <row r="12" spans="1:6">
      <c r="A12" s="24" t="s">
        <v>8</v>
      </c>
      <c r="B12" s="20"/>
      <c r="C12" s="21" t="s">
        <v>59</v>
      </c>
      <c r="D12" s="22">
        <v>0.16</v>
      </c>
      <c r="E12" s="23">
        <f>D12*E1*B3</f>
        <v>22752.384000000002</v>
      </c>
    </row>
    <row r="13" spans="1:6" ht="19.5" customHeight="1">
      <c r="A13" s="24" t="s">
        <v>9</v>
      </c>
      <c r="B13" s="20" t="s">
        <v>21</v>
      </c>
      <c r="C13" s="21" t="s">
        <v>59</v>
      </c>
      <c r="D13" s="22">
        <f>E13/B3/E1</f>
        <v>1.8293432459649062</v>
      </c>
      <c r="E13" s="23">
        <v>260137</v>
      </c>
    </row>
    <row r="14" spans="1:6" ht="53.25" customHeight="1">
      <c r="A14" s="19" t="s">
        <v>10</v>
      </c>
      <c r="B14" s="20" t="s">
        <v>21</v>
      </c>
      <c r="C14" s="21" t="s">
        <v>59</v>
      </c>
      <c r="D14" s="22">
        <f>E14/E1/B3</f>
        <v>3.9071070530455181</v>
      </c>
      <c r="E14" s="23">
        <f>18520*2.5*E1</f>
        <v>555600</v>
      </c>
    </row>
    <row r="15" spans="1:6">
      <c r="A15" s="19" t="s">
        <v>11</v>
      </c>
      <c r="B15" s="20" t="s">
        <v>21</v>
      </c>
      <c r="C15" s="21" t="s">
        <v>59</v>
      </c>
      <c r="D15" s="22">
        <f>E15/E1/B3</f>
        <v>0.97157291297474579</v>
      </c>
      <c r="E15" s="23">
        <v>138160</v>
      </c>
    </row>
    <row r="16" spans="1:6" ht="23.25" customHeight="1">
      <c r="A16" s="19" t="s">
        <v>12</v>
      </c>
      <c r="B16" s="20" t="s">
        <v>21</v>
      </c>
      <c r="C16" s="21" t="s">
        <v>59</v>
      </c>
      <c r="D16" s="22">
        <v>0.43</v>
      </c>
      <c r="E16" s="23">
        <f>D16*E1*B3</f>
        <v>61147.032000000007</v>
      </c>
    </row>
    <row r="17" spans="1:7" ht="48" thickBot="1">
      <c r="A17" s="19" t="s">
        <v>13</v>
      </c>
      <c r="B17" s="20" t="s">
        <v>21</v>
      </c>
      <c r="C17" s="21" t="s">
        <v>59</v>
      </c>
      <c r="D17" s="22">
        <v>0.44</v>
      </c>
      <c r="E17" s="23">
        <f>D17*E1*B3</f>
        <v>62569.056000000004</v>
      </c>
    </row>
    <row r="18" spans="1:7" s="1" customFormat="1" ht="22.5" customHeight="1">
      <c r="A18" s="25" t="s">
        <v>60</v>
      </c>
      <c r="B18" s="26"/>
      <c r="C18" s="27"/>
      <c r="D18" s="28">
        <f>E18/E1/B3</f>
        <v>2.7075187901188724</v>
      </c>
      <c r="E18" s="69">
        <f>E20+E21+E22+E23+E24+E25+E26+E27+E28+E29+E30+E31+E32+E33+E34+E35+E36+E37+E38</f>
        <v>385015.67</v>
      </c>
      <c r="F18" s="7"/>
    </row>
    <row r="19" spans="1:7" s="1" customFormat="1">
      <c r="A19" s="29"/>
      <c r="B19" s="20"/>
      <c r="C19" s="30"/>
      <c r="D19" s="31" t="s">
        <v>31</v>
      </c>
      <c r="E19" s="32" t="s">
        <v>32</v>
      </c>
      <c r="F19" s="7"/>
    </row>
    <row r="20" spans="1:7" s="4" customFormat="1">
      <c r="A20" s="33" t="s">
        <v>46</v>
      </c>
      <c r="B20" s="34" t="s">
        <v>47</v>
      </c>
      <c r="C20" s="21" t="s">
        <v>59</v>
      </c>
      <c r="D20" s="35">
        <v>24000</v>
      </c>
      <c r="E20" s="36">
        <f>4577.59+67977.06</f>
        <v>72554.649999999994</v>
      </c>
      <c r="F20" s="13"/>
    </row>
    <row r="21" spans="1:7" s="4" customFormat="1">
      <c r="A21" s="33" t="s">
        <v>50</v>
      </c>
      <c r="B21" s="34" t="s">
        <v>41</v>
      </c>
      <c r="C21" s="21" t="s">
        <v>59</v>
      </c>
      <c r="D21" s="35">
        <v>78000</v>
      </c>
      <c r="E21" s="36">
        <v>72000</v>
      </c>
      <c r="F21" s="13"/>
    </row>
    <row r="22" spans="1:7" s="4" customFormat="1">
      <c r="A22" s="33" t="s">
        <v>33</v>
      </c>
      <c r="B22" s="34" t="s">
        <v>61</v>
      </c>
      <c r="C22" s="21" t="s">
        <v>59</v>
      </c>
      <c r="D22" s="35">
        <v>7000</v>
      </c>
      <c r="E22" s="36">
        <v>12000</v>
      </c>
      <c r="F22" s="13"/>
    </row>
    <row r="23" spans="1:7" s="4" customFormat="1">
      <c r="A23" s="33" t="s">
        <v>62</v>
      </c>
      <c r="B23" s="34" t="s">
        <v>61</v>
      </c>
      <c r="C23" s="21" t="s">
        <v>59</v>
      </c>
      <c r="D23" s="35">
        <v>6000</v>
      </c>
      <c r="E23" s="36">
        <v>12171.1</v>
      </c>
      <c r="F23" s="13"/>
    </row>
    <row r="24" spans="1:7" s="4" customFormat="1">
      <c r="A24" s="33" t="s">
        <v>43</v>
      </c>
      <c r="B24" s="34" t="s">
        <v>44</v>
      </c>
      <c r="C24" s="21" t="s">
        <v>59</v>
      </c>
      <c r="D24" s="35">
        <v>7000</v>
      </c>
      <c r="E24" s="36">
        <f>5370.79+10715.27</f>
        <v>16086.060000000001</v>
      </c>
      <c r="F24" s="13"/>
    </row>
    <row r="25" spans="1:7" s="4" customFormat="1">
      <c r="A25" s="29" t="s">
        <v>34</v>
      </c>
      <c r="B25" s="34" t="s">
        <v>35</v>
      </c>
      <c r="C25" s="21" t="s">
        <v>59</v>
      </c>
      <c r="D25" s="35">
        <v>8100</v>
      </c>
      <c r="E25" s="36">
        <v>6702.55</v>
      </c>
      <c r="F25" s="13"/>
    </row>
    <row r="26" spans="1:7" s="4" customFormat="1">
      <c r="A26" s="29" t="s">
        <v>24</v>
      </c>
      <c r="B26" s="20" t="s">
        <v>25</v>
      </c>
      <c r="C26" s="21" t="s">
        <v>59</v>
      </c>
      <c r="D26" s="23"/>
      <c r="E26" s="37">
        <v>2822.71</v>
      </c>
      <c r="F26" s="13"/>
    </row>
    <row r="27" spans="1:7" s="4" customFormat="1">
      <c r="A27" s="29" t="s">
        <v>26</v>
      </c>
      <c r="B27" s="20" t="s">
        <v>19</v>
      </c>
      <c r="C27" s="21" t="s">
        <v>59</v>
      </c>
      <c r="D27" s="23">
        <v>90000</v>
      </c>
      <c r="E27" s="37">
        <v>89198.41</v>
      </c>
      <c r="F27" s="13"/>
    </row>
    <row r="28" spans="1:7" s="4" customFormat="1">
      <c r="A28" s="33" t="s">
        <v>27</v>
      </c>
      <c r="B28" s="34" t="s">
        <v>19</v>
      </c>
      <c r="C28" s="21" t="s">
        <v>59</v>
      </c>
      <c r="D28" s="35"/>
      <c r="E28" s="36">
        <v>3235.61</v>
      </c>
      <c r="F28" s="13"/>
    </row>
    <row r="29" spans="1:7" s="4" customFormat="1">
      <c r="A29" s="33" t="s">
        <v>28</v>
      </c>
      <c r="B29" s="34" t="s">
        <v>19</v>
      </c>
      <c r="C29" s="21" t="s">
        <v>59</v>
      </c>
      <c r="D29" s="35"/>
      <c r="E29" s="36">
        <v>3330.75</v>
      </c>
      <c r="F29" s="13"/>
    </row>
    <row r="30" spans="1:7" s="4" customFormat="1">
      <c r="A30" s="33" t="s">
        <v>36</v>
      </c>
      <c r="B30" s="34" t="s">
        <v>35</v>
      </c>
      <c r="C30" s="21" t="s">
        <v>59</v>
      </c>
      <c r="D30" s="35"/>
      <c r="E30" s="36">
        <v>6390.67</v>
      </c>
      <c r="F30" s="13"/>
      <c r="G30" s="5"/>
    </row>
    <row r="31" spans="1:7" s="4" customFormat="1">
      <c r="A31" s="33" t="s">
        <v>37</v>
      </c>
      <c r="B31" s="34" t="s">
        <v>35</v>
      </c>
      <c r="C31" s="21" t="s">
        <v>59</v>
      </c>
      <c r="D31" s="35"/>
      <c r="E31" s="36">
        <v>6827.03</v>
      </c>
      <c r="F31" s="13"/>
      <c r="G31" s="5"/>
    </row>
    <row r="32" spans="1:7" s="4" customFormat="1">
      <c r="A32" s="33" t="s">
        <v>52</v>
      </c>
      <c r="B32" s="34" t="s">
        <v>49</v>
      </c>
      <c r="C32" s="21" t="s">
        <v>59</v>
      </c>
      <c r="D32" s="35"/>
      <c r="E32" s="36">
        <f>1859.78+1499.57+1468.71+4639.06+2694.13+6107.29+3799.76+1786.93+973.42</f>
        <v>24828.65</v>
      </c>
      <c r="F32" s="13"/>
      <c r="G32" s="5"/>
    </row>
    <row r="33" spans="1:10" s="4" customFormat="1">
      <c r="A33" s="33" t="s">
        <v>38</v>
      </c>
      <c r="B33" s="34" t="s">
        <v>39</v>
      </c>
      <c r="C33" s="21" t="s">
        <v>59</v>
      </c>
      <c r="D33" s="35"/>
      <c r="E33" s="36">
        <v>1065.1199999999999</v>
      </c>
      <c r="F33" s="13"/>
      <c r="G33" s="5"/>
    </row>
    <row r="34" spans="1:10" s="4" customFormat="1">
      <c r="A34" s="33" t="s">
        <v>29</v>
      </c>
      <c r="B34" s="34" t="s">
        <v>30</v>
      </c>
      <c r="C34" s="21" t="s">
        <v>59</v>
      </c>
      <c r="D34" s="35">
        <v>30000</v>
      </c>
      <c r="E34" s="36">
        <v>41400</v>
      </c>
      <c r="F34" s="13"/>
    </row>
    <row r="35" spans="1:10" s="4" customFormat="1">
      <c r="A35" s="33" t="s">
        <v>42</v>
      </c>
      <c r="B35" s="34" t="s">
        <v>41</v>
      </c>
      <c r="C35" s="21" t="s">
        <v>59</v>
      </c>
      <c r="D35" s="38"/>
      <c r="E35" s="36">
        <v>3420</v>
      </c>
      <c r="F35" s="13"/>
    </row>
    <row r="36" spans="1:10" s="4" customFormat="1">
      <c r="A36" s="33" t="s">
        <v>45</v>
      </c>
      <c r="B36" s="34" t="s">
        <v>63</v>
      </c>
      <c r="C36" s="21" t="s">
        <v>59</v>
      </c>
      <c r="D36" s="38"/>
      <c r="E36" s="36">
        <f>1202.89+2404.51+1202.89</f>
        <v>4810.2900000000009</v>
      </c>
      <c r="F36" s="13"/>
    </row>
    <row r="37" spans="1:10" s="4" customFormat="1">
      <c r="A37" s="33" t="s">
        <v>65</v>
      </c>
      <c r="B37" s="34" t="s">
        <v>64</v>
      </c>
      <c r="C37" s="21" t="s">
        <v>59</v>
      </c>
      <c r="D37" s="38"/>
      <c r="E37" s="36">
        <v>4340.8599999999997</v>
      </c>
      <c r="F37" s="13"/>
    </row>
    <row r="38" spans="1:10" s="4" customFormat="1">
      <c r="A38" s="33" t="s">
        <v>51</v>
      </c>
      <c r="B38" s="34" t="s">
        <v>48</v>
      </c>
      <c r="C38" s="21" t="s">
        <v>59</v>
      </c>
      <c r="D38" s="38"/>
      <c r="E38" s="36">
        <v>1831.21</v>
      </c>
      <c r="F38" s="13"/>
    </row>
    <row r="39" spans="1:10" ht="18" customHeight="1" thickBot="1">
      <c r="A39" s="39" t="s">
        <v>14</v>
      </c>
      <c r="B39" s="40"/>
      <c r="C39" s="41"/>
      <c r="D39" s="42">
        <f>D8+D9+D14+D15+D16+D17+D18</f>
        <v>15.934982742907293</v>
      </c>
      <c r="E39" s="43">
        <f>E8+E9+E14+E15+E16+E17+E18</f>
        <v>2265992.7900000005</v>
      </c>
      <c r="F39" s="13"/>
      <c r="G39" s="2"/>
    </row>
    <row r="40" spans="1:10" s="1" customFormat="1" ht="16.5" customHeight="1">
      <c r="A40" s="45" t="s">
        <v>18</v>
      </c>
      <c r="B40" s="46"/>
      <c r="C40" s="47" t="s">
        <v>59</v>
      </c>
      <c r="D40" s="48"/>
      <c r="E40" s="70">
        <v>44953</v>
      </c>
      <c r="F40" s="44"/>
    </row>
    <row r="41" spans="1:10" s="1" customFormat="1">
      <c r="A41" s="49" t="s">
        <v>22</v>
      </c>
      <c r="B41" s="50"/>
      <c r="C41" s="21" t="s">
        <v>59</v>
      </c>
      <c r="D41" s="51"/>
      <c r="E41" s="52">
        <v>30789</v>
      </c>
      <c r="F41" s="44"/>
    </row>
    <row r="42" spans="1:10" s="1" customFormat="1">
      <c r="A42" s="49" t="s">
        <v>15</v>
      </c>
      <c r="B42" s="50"/>
      <c r="C42" s="21" t="s">
        <v>59</v>
      </c>
      <c r="D42" s="51"/>
      <c r="E42" s="52">
        <f>B5*B6/100</f>
        <v>2255738.4692927999</v>
      </c>
      <c r="F42" s="78"/>
    </row>
    <row r="43" spans="1:10" s="4" customFormat="1" ht="21" customHeight="1" thickBot="1">
      <c r="A43" s="53" t="s">
        <v>40</v>
      </c>
      <c r="B43" s="54"/>
      <c r="C43" s="55" t="s">
        <v>59</v>
      </c>
      <c r="D43" s="56"/>
      <c r="E43" s="57">
        <f>E40+E41+E42-E39</f>
        <v>65487.679292799439</v>
      </c>
      <c r="F43" s="58"/>
    </row>
    <row r="44" spans="1:10" s="83" customFormat="1">
      <c r="A44" s="89" t="s">
        <v>77</v>
      </c>
      <c r="B44" s="90"/>
      <c r="C44" s="90"/>
      <c r="D44" s="91"/>
      <c r="E44" s="79">
        <v>4267</v>
      </c>
      <c r="F44" s="80"/>
      <c r="G44" s="81"/>
      <c r="H44" s="82"/>
      <c r="I44" s="82"/>
      <c r="J44" s="82"/>
    </row>
    <row r="45" spans="1:10" ht="16.5" thickBot="1">
      <c r="A45" s="71" t="s">
        <v>66</v>
      </c>
      <c r="B45" s="71"/>
      <c r="C45" s="71"/>
      <c r="D45" s="71"/>
      <c r="E45" s="61"/>
      <c r="F45" s="61"/>
    </row>
    <row r="46" spans="1:10">
      <c r="A46" s="72" t="s">
        <v>67</v>
      </c>
      <c r="B46" s="84" t="s">
        <v>68</v>
      </c>
      <c r="C46" s="84" t="s">
        <v>69</v>
      </c>
      <c r="D46" s="86"/>
      <c r="E46" s="87" t="s">
        <v>70</v>
      </c>
    </row>
    <row r="47" spans="1:10" ht="63">
      <c r="A47" s="73"/>
      <c r="B47" s="85"/>
      <c r="C47" s="62" t="s">
        <v>71</v>
      </c>
      <c r="D47" s="62" t="s">
        <v>72</v>
      </c>
      <c r="E47" s="88"/>
    </row>
    <row r="48" spans="1:10">
      <c r="A48" s="74" t="s">
        <v>73</v>
      </c>
      <c r="B48" s="63">
        <f>3031149+1153921+298703</f>
        <v>4483773</v>
      </c>
      <c r="C48" s="63">
        <f>3096224+1387786</f>
        <v>4484010</v>
      </c>
      <c r="D48" s="63"/>
      <c r="E48" s="64">
        <f>C48*B6/100</f>
        <v>4396123.4040000001</v>
      </c>
      <c r="F48" s="8"/>
    </row>
    <row r="49" spans="1:6">
      <c r="A49" s="74" t="s">
        <v>74</v>
      </c>
      <c r="B49" s="63">
        <f>254980+451803</f>
        <v>706783</v>
      </c>
      <c r="C49" s="63">
        <f>254919+450649</f>
        <v>705568</v>
      </c>
      <c r="D49" s="63"/>
      <c r="E49" s="64">
        <f>C49*B6/100</f>
        <v>691738.86719999998</v>
      </c>
      <c r="F49" s="8"/>
    </row>
    <row r="50" spans="1:6" ht="16.5" thickBot="1">
      <c r="A50" s="75" t="s">
        <v>75</v>
      </c>
      <c r="B50" s="65">
        <v>321531</v>
      </c>
      <c r="C50" s="65">
        <f>285702+34627</f>
        <v>320329</v>
      </c>
      <c r="D50" s="65">
        <f>900+305</f>
        <v>1205</v>
      </c>
      <c r="E50" s="64">
        <f>C50*B6/100</f>
        <v>314050.55160000001</v>
      </c>
      <c r="F50" s="8"/>
    </row>
    <row r="51" spans="1:6" ht="16.5" thickBot="1">
      <c r="A51" s="76" t="s">
        <v>76</v>
      </c>
      <c r="B51" s="66">
        <f>SUM(B48:B50)</f>
        <v>5512087</v>
      </c>
      <c r="C51" s="77">
        <f>SUM(C48:C50)</f>
        <v>5509907</v>
      </c>
      <c r="D51" s="77">
        <f>SUM(D48:D50)</f>
        <v>1205</v>
      </c>
      <c r="E51" s="67">
        <f>SUM(E48:E50)</f>
        <v>5401912.8228000002</v>
      </c>
      <c r="F51" s="8"/>
    </row>
    <row r="52" spans="1:6">
      <c r="A52" s="59" t="s">
        <v>16</v>
      </c>
      <c r="B52" s="16"/>
      <c r="C52" s="16"/>
      <c r="E52" s="17"/>
    </row>
    <row r="53" spans="1:6">
      <c r="B53" s="16"/>
      <c r="C53" s="16"/>
      <c r="E53" s="60"/>
    </row>
  </sheetData>
  <mergeCells count="4">
    <mergeCell ref="B46:B47"/>
    <mergeCell ref="C46:D46"/>
    <mergeCell ref="E46:E47"/>
    <mergeCell ref="A44:D44"/>
  </mergeCells>
  <pageMargins left="0.31496062992125984" right="0.31496062992125984" top="0.35433070866141736" bottom="0.35433070866141736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2017-02-15T12:14:52Z</cp:lastPrinted>
  <dcterms:created xsi:type="dcterms:W3CDTF">2016-04-22T06:39:22Z</dcterms:created>
  <dcterms:modified xsi:type="dcterms:W3CDTF">2017-03-20T04:44:49Z</dcterms:modified>
</cp:coreProperties>
</file>