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400" windowHeight="101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D9" i="1"/>
  <c r="D35" l="1"/>
  <c r="E14"/>
  <c r="D46"/>
  <c r="D47" s="1"/>
  <c r="C46"/>
  <c r="E46" s="1"/>
  <c r="C45"/>
  <c r="B45"/>
  <c r="C44"/>
  <c r="B44"/>
  <c r="B47"/>
  <c r="D11"/>
  <c r="E26"/>
  <c r="E3"/>
  <c r="E45" l="1"/>
  <c r="C47"/>
  <c r="E44"/>
  <c r="E47" s="1"/>
  <c r="D14"/>
  <c r="D18"/>
  <c r="E19"/>
  <c r="D19" s="1"/>
  <c r="E16"/>
  <c r="E17"/>
  <c r="D15"/>
  <c r="D13"/>
  <c r="E12"/>
  <c r="D10"/>
  <c r="E8"/>
  <c r="E38"/>
  <c r="E9" l="1"/>
  <c r="E35" l="1"/>
  <c r="E39" s="1"/>
</calcChain>
</file>

<file path=xl/sharedStrings.xml><?xml version="1.0" encoding="utf-8"?>
<sst xmlns="http://schemas.openxmlformats.org/spreadsheetml/2006/main" count="108" uniqueCount="70">
  <si>
    <t>Площадь дома на 01/01/2016 г, м2</t>
  </si>
  <si>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</si>
  <si>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</si>
  <si>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</si>
  <si>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</si>
  <si>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</si>
  <si>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</si>
  <si>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</si>
  <si>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 xml:space="preserve">*обслуживание домовых приборов учета 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</si>
  <si>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</si>
  <si>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</si>
  <si>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</si>
  <si>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</si>
  <si>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 xml:space="preserve">6.Обеспечение устранения аварий в соответствии с установленными предельными сроками на внутридомовых инженерных системах в многоквартирном доме. </t>
  </si>
  <si>
    <t>итого расходы</t>
  </si>
  <si>
    <t>Оплачено собственниками</t>
  </si>
  <si>
    <t>Администрация ООО УК "Атал"</t>
  </si>
  <si>
    <t>Отчет о выполнении договора управления по содержанию общего имущества дома.</t>
  </si>
  <si>
    <t>Остаток средств на 01/01/2016 г (+ есть средства, -задолженность)</t>
  </si>
  <si>
    <t>март</t>
  </si>
  <si>
    <t>Период</t>
  </si>
  <si>
    <t>ежедневно</t>
  </si>
  <si>
    <t>Поступило прочих доходов от размещения оборудования</t>
  </si>
  <si>
    <t>Чебоксары, ул. Университетская, д.35</t>
  </si>
  <si>
    <t>ППР электрощитка</t>
  </si>
  <si>
    <t>ремонт цоколя</t>
  </si>
  <si>
    <t>апрель</t>
  </si>
  <si>
    <t>план</t>
  </si>
  <si>
    <t>факт</t>
  </si>
  <si>
    <t>техобследование лифтов</t>
  </si>
  <si>
    <t>ремонт входной площадки крыльца</t>
  </si>
  <si>
    <t>установка сетки над вентшахтой</t>
  </si>
  <si>
    <t>замена электропроводки в подвале</t>
  </si>
  <si>
    <t>8.Работы по ремонту общедомового имущества всего, в т.ч.</t>
  </si>
  <si>
    <t>окраска МАФ</t>
  </si>
  <si>
    <t>май</t>
  </si>
  <si>
    <t>установка информстендов в подъезде</t>
  </si>
  <si>
    <t>ремонт кровли, кв. 131,132,134,135,136</t>
  </si>
  <si>
    <t>июнь</t>
  </si>
  <si>
    <t>окраска каркаса контейнерной площадки</t>
  </si>
  <si>
    <t>Остаток средств на конец периода (+ есть средства, -задолженность)</t>
  </si>
  <si>
    <t>установка скамеек</t>
  </si>
  <si>
    <t>июль</t>
  </si>
  <si>
    <t>август</t>
  </si>
  <si>
    <t>ремонт теплоузлов, установка манометров</t>
  </si>
  <si>
    <t>изготовление отливов над квартирой № 137</t>
  </si>
  <si>
    <t>сентябрь</t>
  </si>
  <si>
    <t>7.техинвентаризация</t>
  </si>
  <si>
    <t>единица измерения работы и услуги</t>
  </si>
  <si>
    <t>Цена выполненной работы и услуги в руб.</t>
  </si>
  <si>
    <t>2016 г</t>
  </si>
  <si>
    <t>Кол-во месяцев</t>
  </si>
  <si>
    <t>Стоимость выполн.работы /услуги на 1 кв.м.</t>
  </si>
  <si>
    <t>Начислено за данный период по статье "содержание помещения", руб</t>
  </si>
  <si>
    <t>руб</t>
  </si>
  <si>
    <t>февр,сент,дек</t>
  </si>
  <si>
    <t>замена стояка отопления кв.31,18,126, стояка ГВС кв.126</t>
  </si>
  <si>
    <t>Отчет по предоставлению коммунальных услуг по жилым помещениям за 2016 г</t>
  </si>
  <si>
    <t>Ресурсоснабжающая организация (РСО)</t>
  </si>
  <si>
    <t>Предоставлено РСО коммунальных услуг</t>
  </si>
  <si>
    <t>Всего начислено Атал</t>
  </si>
  <si>
    <t>Всего оплачено собственниками коммун.услуг</t>
  </si>
  <si>
    <t>жилым помещениям</t>
  </si>
  <si>
    <t>прочие потребит и производ.нужды</t>
  </si>
  <si>
    <t>ООО "Коммун. технол(теплоэнергия и ГВС),руб</t>
  </si>
  <si>
    <t>ОАО "Водоканал" (ХВС и водоотведение), руб</t>
  </si>
  <si>
    <t>Энергосбытовая компания (электроэнергия), квт</t>
  </si>
  <si>
    <t>ИТОГО</t>
  </si>
  <si>
    <t>Получено средств от применения повышающего коэффициента к квартирам без ИПУ</t>
  </si>
  <si>
    <t>в т.ч. Неж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</si>
</sst>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/>
    <xf numFmtId="1" fontId="2" fillId="0" borderId="0" xfId="0" applyNumberFormat="1" applyFont="1" applyFill="1"/>
    <xf numFmtId="0" fontId="3" fillId="0" borderId="0" xfId="0" applyFont="1" applyAlignment="1">
      <alignment horizontal="center" vertical="top"/>
    </xf>
    <xf numFmtId="0" fontId="0" fillId="0" borderId="0" xfId="0" applyFill="1"/>
    <xf numFmtId="0" fontId="3" fillId="0" borderId="0" xfId="0" applyFont="1" applyFill="1" applyAlignment="1">
      <alignment horizontal="center" vertical="top"/>
    </xf>
    <xf numFmtId="0" fontId="3" fillId="0" borderId="0" xfId="0" applyFont="1" applyFill="1"/>
    <xf numFmtId="0" fontId="3" fillId="0" borderId="0" xfId="0" applyFont="1"/>
    <xf numFmtId="0" fontId="4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center" wrapText="1"/>
    </xf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vertical="top" wrapText="1"/>
    </xf>
    <xf numFmtId="1" fontId="5" fillId="0" borderId="0" xfId="0" applyNumberFormat="1" applyFont="1" applyFill="1" applyAlignment="1">
      <alignment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16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0" fontId="5" fillId="0" borderId="2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5" fillId="0" borderId="17" xfId="0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vertical="top" wrapText="1"/>
    </xf>
    <xf numFmtId="1" fontId="5" fillId="0" borderId="1" xfId="0" applyNumberFormat="1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0" fontId="5" fillId="0" borderId="12" xfId="0" applyFont="1" applyFill="1" applyBorder="1" applyAlignment="1">
      <alignment vertical="top" wrapText="1"/>
    </xf>
    <xf numFmtId="1" fontId="5" fillId="0" borderId="11" xfId="0" applyNumberFormat="1" applyFont="1" applyFill="1" applyBorder="1" applyAlignment="1">
      <alignment vertical="top" wrapText="1"/>
    </xf>
    <xf numFmtId="0" fontId="7" fillId="0" borderId="6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5" fillId="0" borderId="16" xfId="0" applyFont="1" applyFill="1" applyBorder="1" applyAlignment="1">
      <alignment vertical="top" wrapText="1"/>
    </xf>
    <xf numFmtId="2" fontId="4" fillId="0" borderId="7" xfId="0" applyNumberFormat="1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5" fillId="0" borderId="17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vertical="top" wrapText="1"/>
    </xf>
    <xf numFmtId="1" fontId="4" fillId="0" borderId="11" xfId="0" applyNumberFormat="1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vertical="top" wrapText="1"/>
    </xf>
    <xf numFmtId="2" fontId="5" fillId="0" borderId="11" xfId="0" applyNumberFormat="1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1" fontId="4" fillId="0" borderId="15" xfId="0" applyNumberFormat="1" applyFont="1" applyFill="1" applyBorder="1" applyAlignment="1">
      <alignment vertical="top" wrapText="1"/>
    </xf>
    <xf numFmtId="1" fontId="4" fillId="0" borderId="18" xfId="0" applyNumberFormat="1" applyFont="1" applyFill="1" applyBorder="1" applyAlignment="1">
      <alignment vertical="top" wrapText="1"/>
    </xf>
    <xf numFmtId="2" fontId="4" fillId="0" borderId="14" xfId="0" applyNumberFormat="1" applyFont="1" applyFill="1" applyBorder="1" applyAlignment="1">
      <alignment vertical="top" wrapText="1"/>
    </xf>
    <xf numFmtId="1" fontId="4" fillId="0" borderId="14" xfId="0" applyNumberFormat="1" applyFont="1" applyFill="1" applyBorder="1" applyAlignment="1">
      <alignment vertical="top" wrapText="1"/>
    </xf>
    <xf numFmtId="0" fontId="6" fillId="0" borderId="0" xfId="0" applyFont="1" applyFill="1" applyAlignment="1">
      <alignment wrapText="1"/>
    </xf>
    <xf numFmtId="0" fontId="6" fillId="0" borderId="6" xfId="0" applyFont="1" applyFill="1" applyBorder="1" applyAlignment="1">
      <alignment wrapText="1"/>
    </xf>
    <xf numFmtId="0" fontId="6" fillId="0" borderId="8" xfId="0" applyFont="1" applyFill="1" applyBorder="1" applyAlignment="1">
      <alignment vertical="top" wrapText="1"/>
    </xf>
    <xf numFmtId="0" fontId="5" fillId="0" borderId="16" xfId="0" applyFont="1" applyFill="1" applyBorder="1" applyAlignment="1">
      <alignment horizontal="center" vertical="top" wrapText="1"/>
    </xf>
    <xf numFmtId="2" fontId="6" fillId="0" borderId="7" xfId="0" applyNumberFormat="1" applyFont="1" applyFill="1" applyBorder="1" applyAlignment="1">
      <alignment vertical="top" wrapText="1"/>
    </xf>
    <xf numFmtId="0" fontId="6" fillId="0" borderId="2" xfId="0" applyFont="1" applyFill="1" applyBorder="1" applyAlignment="1">
      <alignment wrapText="1"/>
    </xf>
    <xf numFmtId="0" fontId="6" fillId="0" borderId="3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vertical="top" wrapText="1"/>
    </xf>
    <xf numFmtId="1" fontId="6" fillId="0" borderId="3" xfId="1" applyNumberFormat="1" applyFont="1" applyFill="1" applyBorder="1" applyAlignment="1">
      <alignment vertical="top" wrapText="1"/>
    </xf>
    <xf numFmtId="0" fontId="8" fillId="0" borderId="9" xfId="0" applyFont="1" applyFill="1" applyBorder="1" applyAlignment="1">
      <alignment wrapText="1"/>
    </xf>
    <xf numFmtId="0" fontId="8" fillId="0" borderId="5" xfId="0" applyFont="1" applyFill="1" applyBorder="1" applyAlignment="1">
      <alignment vertical="top" wrapText="1"/>
    </xf>
    <xf numFmtId="0" fontId="5" fillId="0" borderId="19" xfId="0" applyFont="1" applyFill="1" applyBorder="1" applyAlignment="1">
      <alignment horizontal="center" vertical="top" wrapText="1"/>
    </xf>
    <xf numFmtId="2" fontId="8" fillId="0" borderId="4" xfId="0" applyNumberFormat="1" applyFont="1" applyFill="1" applyBorder="1" applyAlignment="1">
      <alignment vertical="top" wrapText="1"/>
    </xf>
    <xf numFmtId="1" fontId="8" fillId="0" borderId="5" xfId="1" applyNumberFormat="1" applyFont="1" applyFill="1" applyBorder="1" applyAlignment="1">
      <alignment vertical="top" wrapText="1"/>
    </xf>
    <xf numFmtId="0" fontId="8" fillId="0" borderId="0" xfId="0" applyFont="1" applyFill="1" applyAlignment="1">
      <alignment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/>
    <xf numFmtId="1" fontId="5" fillId="0" borderId="0" xfId="0" applyNumberFormat="1" applyFont="1" applyFill="1"/>
    <xf numFmtId="0" fontId="5" fillId="0" borderId="0" xfId="0" applyFont="1" applyFill="1" applyAlignment="1">
      <alignment horizontal="left" wrapText="1"/>
    </xf>
    <xf numFmtId="0" fontId="5" fillId="0" borderId="0" xfId="0" applyFont="1" applyFill="1" applyAlignment="1">
      <alignment wrapText="1"/>
    </xf>
    <xf numFmtId="1" fontId="4" fillId="0" borderId="0" xfId="0" applyNumberFormat="1" applyFont="1" applyFill="1" applyAlignment="1">
      <alignment wrapText="1"/>
    </xf>
    <xf numFmtId="1" fontId="4" fillId="0" borderId="7" xfId="0" applyNumberFormat="1" applyFont="1" applyFill="1" applyBorder="1" applyAlignment="1">
      <alignment vertical="top" wrapText="1"/>
    </xf>
    <xf numFmtId="1" fontId="6" fillId="0" borderId="8" xfId="1" applyNumberFormat="1" applyFont="1" applyFill="1" applyBorder="1" applyAlignment="1">
      <alignment vertical="top" wrapText="1"/>
    </xf>
    <xf numFmtId="0" fontId="4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/>
    <xf numFmtId="0" fontId="5" fillId="0" borderId="6" xfId="0" applyNumberFormat="1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2" xfId="0" applyNumberFormat="1" applyFont="1" applyFill="1" applyBorder="1" applyAlignment="1">
      <alignment vertical="top" wrapText="1"/>
    </xf>
    <xf numFmtId="1" fontId="5" fillId="0" borderId="1" xfId="1" applyNumberFormat="1" applyFont="1" applyFill="1" applyBorder="1" applyAlignment="1">
      <alignment vertical="top"/>
    </xf>
    <xf numFmtId="1" fontId="5" fillId="0" borderId="3" xfId="0" applyNumberFormat="1" applyFont="1" applyFill="1" applyBorder="1"/>
    <xf numFmtId="0" fontId="5" fillId="0" borderId="10" xfId="0" applyNumberFormat="1" applyFont="1" applyFill="1" applyBorder="1" applyAlignment="1">
      <alignment vertical="top" wrapText="1"/>
    </xf>
    <xf numFmtId="1" fontId="5" fillId="0" borderId="11" xfId="1" applyNumberFormat="1" applyFont="1" applyFill="1" applyBorder="1" applyAlignment="1">
      <alignment vertical="top"/>
    </xf>
    <xf numFmtId="0" fontId="4" fillId="0" borderId="13" xfId="0" applyFont="1" applyFill="1" applyBorder="1" applyAlignment="1">
      <alignment wrapText="1"/>
    </xf>
    <xf numFmtId="1" fontId="4" fillId="0" borderId="14" xfId="0" applyNumberFormat="1" applyFont="1" applyFill="1" applyBorder="1" applyAlignment="1">
      <alignment vertical="top"/>
    </xf>
    <xf numFmtId="1" fontId="4" fillId="0" borderId="14" xfId="0" applyNumberFormat="1" applyFont="1" applyFill="1" applyBorder="1"/>
    <xf numFmtId="1" fontId="4" fillId="0" borderId="15" xfId="0" applyNumberFormat="1" applyFont="1" applyFill="1" applyBorder="1"/>
    <xf numFmtId="0" fontId="5" fillId="0" borderId="0" xfId="0" applyFont="1" applyFill="1" applyAlignment="1">
      <alignment wrapText="1"/>
    </xf>
    <xf numFmtId="0" fontId="8" fillId="0" borderId="3" xfId="0" applyFont="1" applyFill="1" applyBorder="1" applyAlignment="1">
      <alignment vertical="top" wrapText="1"/>
    </xf>
    <xf numFmtId="0" fontId="6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Border="1"/>
    <xf numFmtId="0" fontId="0" fillId="0" borderId="0" xfId="0" applyBorder="1"/>
    <xf numFmtId="0" fontId="5" fillId="0" borderId="7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center" vertical="top" wrapText="1"/>
    </xf>
    <xf numFmtId="0" fontId="5" fillId="0" borderId="8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/>
    <xf numFmtId="0" fontId="6" fillId="0" borderId="20" xfId="0" applyFont="1" applyFill="1" applyBorder="1" applyAlignment="1">
      <alignment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9"/>
  <sheetViews>
    <sheetView tabSelected="1" topLeftCell="A25" workbookViewId="0">
      <selection sqref="A1:E48"/>
    </sheetView>
  </sheetViews>
  <sheetFormatPr defaultRowHeight="15.75"/>
  <cols>
    <col min="1" max="1" width="71" style="63" customWidth="1"/>
    <col min="2" max="2" width="15" style="63" customWidth="1"/>
    <col min="3" max="3" width="13.140625" style="63" customWidth="1"/>
    <col min="4" max="4" width="13.7109375" style="63" customWidth="1"/>
    <col min="5" max="5" width="14.28515625" style="11" customWidth="1"/>
    <col min="6" max="6" width="9.85546875" style="63" bestFit="1" customWidth="1"/>
  </cols>
  <sheetData>
    <row r="1" spans="1:7" ht="31.5">
      <c r="A1" s="8" t="s">
        <v>17</v>
      </c>
      <c r="C1" s="63" t="s">
        <v>50</v>
      </c>
      <c r="D1" s="9" t="s">
        <v>51</v>
      </c>
      <c r="E1" s="9">
        <v>12</v>
      </c>
    </row>
    <row r="2" spans="1:7">
      <c r="A2" s="10" t="s">
        <v>23</v>
      </c>
      <c r="D2" s="11"/>
      <c r="E2" s="81" t="s">
        <v>69</v>
      </c>
    </row>
    <row r="3" spans="1:7">
      <c r="A3" s="63" t="s">
        <v>0</v>
      </c>
      <c r="B3" s="63">
        <v>4966.1000000000004</v>
      </c>
      <c r="E3" s="62">
        <f>176*E1*B4</f>
        <v>32693.760000000002</v>
      </c>
    </row>
    <row r="4" spans="1:7">
      <c r="A4" s="63" t="s">
        <v>1</v>
      </c>
      <c r="B4" s="63">
        <v>15.48</v>
      </c>
      <c r="D4" s="11"/>
    </row>
    <row r="5" spans="1:7" ht="18.75" customHeight="1">
      <c r="A5" s="63" t="s">
        <v>53</v>
      </c>
      <c r="B5" s="64">
        <v>921905</v>
      </c>
      <c r="C5" s="12"/>
      <c r="D5" s="12"/>
    </row>
    <row r="6" spans="1:7" ht="16.5" thickBot="1">
      <c r="A6" s="63" t="s">
        <v>2</v>
      </c>
      <c r="B6" s="63">
        <v>100</v>
      </c>
    </row>
    <row r="7" spans="1:7" s="3" customFormat="1" ht="65.25" customHeight="1">
      <c r="A7" s="13" t="s">
        <v>3</v>
      </c>
      <c r="B7" s="14" t="s">
        <v>20</v>
      </c>
      <c r="C7" s="15" t="s">
        <v>48</v>
      </c>
      <c r="D7" s="16" t="s">
        <v>52</v>
      </c>
      <c r="E7" s="16" t="s">
        <v>49</v>
      </c>
      <c r="F7" s="17"/>
      <c r="G7" s="5"/>
    </row>
    <row r="8" spans="1:7" ht="31.5">
      <c r="A8" s="18" t="s">
        <v>4</v>
      </c>
      <c r="B8" s="19" t="s">
        <v>21</v>
      </c>
      <c r="C8" s="20" t="s">
        <v>54</v>
      </c>
      <c r="D8" s="21">
        <v>0.87</v>
      </c>
      <c r="E8" s="22">
        <f>D8*B3*E1</f>
        <v>51846.084000000003</v>
      </c>
      <c r="G8" s="4"/>
    </row>
    <row r="9" spans="1:7" ht="48" customHeight="1">
      <c r="A9" s="18" t="s">
        <v>5</v>
      </c>
      <c r="B9" s="19" t="s">
        <v>21</v>
      </c>
      <c r="C9" s="20" t="s">
        <v>54</v>
      </c>
      <c r="D9" s="21">
        <f>4.8+D10+D11+D12+D13</f>
        <v>5.9814588241611455</v>
      </c>
      <c r="E9" s="22">
        <f>D9*E1*B3</f>
        <v>356454.272</v>
      </c>
      <c r="G9" s="4"/>
    </row>
    <row r="10" spans="1:7">
      <c r="A10" s="23" t="s">
        <v>6</v>
      </c>
      <c r="B10" s="19"/>
      <c r="C10" s="20" t="s">
        <v>54</v>
      </c>
      <c r="D10" s="21">
        <f>E10/E1/B3</f>
        <v>0.24667243913735123</v>
      </c>
      <c r="E10" s="22">
        <v>14700</v>
      </c>
      <c r="G10" s="4"/>
    </row>
    <row r="11" spans="1:7" ht="20.25" customHeight="1">
      <c r="A11" s="23" t="s">
        <v>7</v>
      </c>
      <c r="B11" s="19"/>
      <c r="C11" s="20" t="s">
        <v>54</v>
      </c>
      <c r="D11" s="21">
        <f>E11/E1/B3</f>
        <v>4.723693307290093E-2</v>
      </c>
      <c r="E11" s="22">
        <v>2815</v>
      </c>
      <c r="G11" s="4"/>
    </row>
    <row r="12" spans="1:7">
      <c r="A12" s="23" t="s">
        <v>8</v>
      </c>
      <c r="B12" s="19"/>
      <c r="C12" s="20" t="s">
        <v>54</v>
      </c>
      <c r="D12" s="21">
        <v>0.16</v>
      </c>
      <c r="E12" s="22">
        <f>D12*E1*B3</f>
        <v>9534.9120000000003</v>
      </c>
      <c r="G12" s="4"/>
    </row>
    <row r="13" spans="1:7">
      <c r="A13" s="23" t="s">
        <v>9</v>
      </c>
      <c r="B13" s="19" t="s">
        <v>21</v>
      </c>
      <c r="C13" s="20" t="s">
        <v>54</v>
      </c>
      <c r="D13" s="21">
        <f>E13/B3/E1</f>
        <v>0.72754945195089371</v>
      </c>
      <c r="E13" s="22">
        <v>43357</v>
      </c>
      <c r="G13" s="4"/>
    </row>
    <row r="14" spans="1:7" ht="47.25">
      <c r="A14" s="18" t="s">
        <v>10</v>
      </c>
      <c r="B14" s="19" t="s">
        <v>21</v>
      </c>
      <c r="C14" s="20" t="s">
        <v>54</v>
      </c>
      <c r="D14" s="21">
        <f>E14/E1/B3</f>
        <v>3.8748514931233764</v>
      </c>
      <c r="E14" s="22">
        <f>7127*2.7*E1</f>
        <v>230914.80000000002</v>
      </c>
      <c r="G14" s="4"/>
    </row>
    <row r="15" spans="1:7">
      <c r="A15" s="18" t="s">
        <v>11</v>
      </c>
      <c r="B15" s="19" t="s">
        <v>21</v>
      </c>
      <c r="C15" s="20" t="s">
        <v>54</v>
      </c>
      <c r="D15" s="21">
        <f>E15/E1/B3</f>
        <v>1.1555009631971431</v>
      </c>
      <c r="E15" s="22">
        <v>68860</v>
      </c>
      <c r="G15" s="4"/>
    </row>
    <row r="16" spans="1:7" ht="18" customHeight="1">
      <c r="A16" s="18" t="s">
        <v>12</v>
      </c>
      <c r="B16" s="19" t="s">
        <v>21</v>
      </c>
      <c r="C16" s="20" t="s">
        <v>54</v>
      </c>
      <c r="D16" s="21">
        <v>0.43</v>
      </c>
      <c r="E16" s="22">
        <f>D16*E1*B3</f>
        <v>25625.076000000001</v>
      </c>
      <c r="G16" s="4"/>
    </row>
    <row r="17" spans="1:7" ht="47.25">
      <c r="A17" s="18" t="s">
        <v>13</v>
      </c>
      <c r="B17" s="19" t="s">
        <v>21</v>
      </c>
      <c r="C17" s="20" t="s">
        <v>54</v>
      </c>
      <c r="D17" s="21">
        <v>0.44</v>
      </c>
      <c r="E17" s="22">
        <f>D17*E1*B3</f>
        <v>26221.008000000002</v>
      </c>
      <c r="G17" s="4"/>
    </row>
    <row r="18" spans="1:7" ht="16.5" thickBot="1">
      <c r="A18" s="24" t="s">
        <v>47</v>
      </c>
      <c r="B18" s="25" t="s">
        <v>46</v>
      </c>
      <c r="C18" s="20" t="s">
        <v>54</v>
      </c>
      <c r="D18" s="38">
        <f>E18/E1/B3</f>
        <v>4.634756985696354E-2</v>
      </c>
      <c r="E18" s="26">
        <v>2762</v>
      </c>
      <c r="G18" s="4"/>
    </row>
    <row r="19" spans="1:7" s="1" customFormat="1">
      <c r="A19" s="27" t="s">
        <v>33</v>
      </c>
      <c r="B19" s="28"/>
      <c r="C19" s="29"/>
      <c r="D19" s="30">
        <f>E19/E1/B3</f>
        <v>2.376802554653886</v>
      </c>
      <c r="E19" s="65">
        <f>E21+E22+E23+E24+E25+E26+E27+E28+E29+E30+E31+E32+E33+E34</f>
        <v>141641.26999999999</v>
      </c>
      <c r="F19" s="63"/>
      <c r="G19" s="4"/>
    </row>
    <row r="20" spans="1:7" s="1" customFormat="1">
      <c r="A20" s="31"/>
      <c r="B20" s="19"/>
      <c r="C20" s="32"/>
      <c r="D20" s="33" t="s">
        <v>27</v>
      </c>
      <c r="E20" s="34" t="s">
        <v>28</v>
      </c>
      <c r="F20" s="63"/>
      <c r="G20" s="4"/>
    </row>
    <row r="21" spans="1:7" s="7" customFormat="1">
      <c r="A21" s="35" t="s">
        <v>44</v>
      </c>
      <c r="B21" s="25" t="s">
        <v>43</v>
      </c>
      <c r="C21" s="20" t="s">
        <v>54</v>
      </c>
      <c r="D21" s="26">
        <v>4000</v>
      </c>
      <c r="E21" s="36">
        <v>10483.81</v>
      </c>
      <c r="F21" s="10"/>
      <c r="G21" s="6"/>
    </row>
    <row r="22" spans="1:7" s="7" customFormat="1">
      <c r="A22" s="35" t="s">
        <v>29</v>
      </c>
      <c r="B22" s="25" t="s">
        <v>43</v>
      </c>
      <c r="C22" s="20" t="s">
        <v>54</v>
      </c>
      <c r="D22" s="26">
        <v>13000</v>
      </c>
      <c r="E22" s="36">
        <v>12000</v>
      </c>
      <c r="F22" s="10"/>
      <c r="G22" s="6"/>
    </row>
    <row r="23" spans="1:7" s="7" customFormat="1">
      <c r="A23" s="35" t="s">
        <v>30</v>
      </c>
      <c r="B23" s="25"/>
      <c r="C23" s="20" t="s">
        <v>54</v>
      </c>
      <c r="D23" s="26">
        <v>15000</v>
      </c>
      <c r="E23" s="36"/>
      <c r="F23" s="10"/>
      <c r="G23" s="6"/>
    </row>
    <row r="24" spans="1:7" s="7" customFormat="1">
      <c r="A24" s="31" t="s">
        <v>31</v>
      </c>
      <c r="B24" s="25"/>
      <c r="C24" s="20" t="s">
        <v>54</v>
      </c>
      <c r="D24" s="26">
        <v>2700</v>
      </c>
      <c r="E24" s="36"/>
      <c r="F24" s="10"/>
      <c r="G24" s="6"/>
    </row>
    <row r="25" spans="1:7" s="7" customFormat="1">
      <c r="A25" s="31" t="s">
        <v>32</v>
      </c>
      <c r="B25" s="25"/>
      <c r="C25" s="20" t="s">
        <v>54</v>
      </c>
      <c r="D25" s="26">
        <v>59200</v>
      </c>
      <c r="E25" s="36"/>
      <c r="F25" s="10"/>
      <c r="G25" s="6"/>
    </row>
    <row r="26" spans="1:7" s="7" customFormat="1">
      <c r="A26" s="31" t="s">
        <v>56</v>
      </c>
      <c r="B26" s="19" t="s">
        <v>55</v>
      </c>
      <c r="C26" s="20" t="s">
        <v>54</v>
      </c>
      <c r="D26" s="21"/>
      <c r="E26" s="37">
        <f>2319.53+2912.65+452.89+1100.97</f>
        <v>6786.0400000000009</v>
      </c>
      <c r="F26" s="10"/>
      <c r="G26" s="6"/>
    </row>
    <row r="27" spans="1:7" s="7" customFormat="1">
      <c r="A27" s="31" t="s">
        <v>24</v>
      </c>
      <c r="B27" s="19" t="s">
        <v>19</v>
      </c>
      <c r="C27" s="20" t="s">
        <v>54</v>
      </c>
      <c r="D27" s="21"/>
      <c r="E27" s="37">
        <v>3811.16</v>
      </c>
      <c r="F27" s="10"/>
      <c r="G27" s="6"/>
    </row>
    <row r="28" spans="1:7" s="7" customFormat="1">
      <c r="A28" s="35" t="s">
        <v>34</v>
      </c>
      <c r="B28" s="25" t="s">
        <v>35</v>
      </c>
      <c r="C28" s="20" t="s">
        <v>54</v>
      </c>
      <c r="D28" s="38"/>
      <c r="E28" s="36">
        <v>1814.64</v>
      </c>
      <c r="F28" s="10"/>
      <c r="G28" s="6"/>
    </row>
    <row r="29" spans="1:7" s="7" customFormat="1">
      <c r="A29" s="35" t="s">
        <v>36</v>
      </c>
      <c r="B29" s="25" t="s">
        <v>35</v>
      </c>
      <c r="C29" s="20" t="s">
        <v>54</v>
      </c>
      <c r="D29" s="38"/>
      <c r="E29" s="36">
        <v>1137.9100000000001</v>
      </c>
      <c r="F29" s="10"/>
      <c r="G29" s="6"/>
    </row>
    <row r="30" spans="1:7" s="7" customFormat="1">
      <c r="A30" s="35" t="s">
        <v>37</v>
      </c>
      <c r="B30" s="25" t="s">
        <v>38</v>
      </c>
      <c r="C30" s="20" t="s">
        <v>54</v>
      </c>
      <c r="D30" s="38"/>
      <c r="E30" s="36">
        <v>98805.25</v>
      </c>
      <c r="F30" s="10"/>
      <c r="G30" s="6"/>
    </row>
    <row r="31" spans="1:7" s="7" customFormat="1">
      <c r="A31" s="35" t="s">
        <v>39</v>
      </c>
      <c r="B31" s="25" t="s">
        <v>38</v>
      </c>
      <c r="C31" s="20" t="s">
        <v>54</v>
      </c>
      <c r="D31" s="38"/>
      <c r="E31" s="36">
        <v>532.55999999999995</v>
      </c>
      <c r="F31" s="10"/>
      <c r="G31" s="6"/>
    </row>
    <row r="32" spans="1:7" s="7" customFormat="1">
      <c r="A32" s="35" t="s">
        <v>41</v>
      </c>
      <c r="B32" s="25" t="s">
        <v>42</v>
      </c>
      <c r="C32" s="20" t="s">
        <v>54</v>
      </c>
      <c r="D32" s="38"/>
      <c r="E32" s="36">
        <v>3343.73</v>
      </c>
      <c r="F32" s="10"/>
      <c r="G32" s="6"/>
    </row>
    <row r="33" spans="1:10" s="7" customFormat="1">
      <c r="A33" s="35" t="s">
        <v>25</v>
      </c>
      <c r="B33" s="25" t="s">
        <v>26</v>
      </c>
      <c r="C33" s="20" t="s">
        <v>54</v>
      </c>
      <c r="D33" s="38"/>
      <c r="E33" s="36">
        <v>1075.56</v>
      </c>
      <c r="F33" s="10"/>
      <c r="G33" s="6"/>
    </row>
    <row r="34" spans="1:10" s="7" customFormat="1" ht="16.5" thickBot="1">
      <c r="A34" s="35" t="s">
        <v>45</v>
      </c>
      <c r="B34" s="25" t="s">
        <v>46</v>
      </c>
      <c r="C34" s="20" t="s">
        <v>54</v>
      </c>
      <c r="D34" s="38"/>
      <c r="E34" s="36">
        <v>1850.61</v>
      </c>
      <c r="F34" s="10"/>
      <c r="G34" s="6"/>
    </row>
    <row r="35" spans="1:10" ht="16.5" customHeight="1" thickBot="1">
      <c r="A35" s="39" t="s">
        <v>14</v>
      </c>
      <c r="B35" s="40"/>
      <c r="C35" s="41"/>
      <c r="D35" s="42">
        <f>D8+D9+D14+D15+D16+D17+D18+D19</f>
        <v>15.174961404992516</v>
      </c>
      <c r="E35" s="43">
        <f>E8+E9+E14+E15+E16+E17+E18+E19</f>
        <v>904324.51000000013</v>
      </c>
      <c r="F35" s="10"/>
      <c r="G35" s="2"/>
    </row>
    <row r="36" spans="1:10" s="1" customFormat="1" ht="18" customHeight="1">
      <c r="A36" s="45" t="s">
        <v>18</v>
      </c>
      <c r="B36" s="46"/>
      <c r="C36" s="47" t="s">
        <v>54</v>
      </c>
      <c r="D36" s="48"/>
      <c r="E36" s="66">
        <v>-6618</v>
      </c>
      <c r="F36" s="44"/>
      <c r="G36" s="4"/>
    </row>
    <row r="37" spans="1:10" s="1" customFormat="1">
      <c r="A37" s="49" t="s">
        <v>22</v>
      </c>
      <c r="B37" s="50"/>
      <c r="C37" s="20" t="s">
        <v>54</v>
      </c>
      <c r="D37" s="51"/>
      <c r="E37" s="52">
        <v>12064</v>
      </c>
      <c r="F37" s="44"/>
      <c r="G37" s="4"/>
    </row>
    <row r="38" spans="1:10" s="1" customFormat="1">
      <c r="A38" s="49" t="s">
        <v>15</v>
      </c>
      <c r="B38" s="50"/>
      <c r="C38" s="20" t="s">
        <v>54</v>
      </c>
      <c r="D38" s="51"/>
      <c r="E38" s="52">
        <f>B5*B6/100+D5</f>
        <v>921905</v>
      </c>
      <c r="F38" s="44"/>
      <c r="G38" s="4"/>
    </row>
    <row r="39" spans="1:10" s="7" customFormat="1" ht="32.25" thickBot="1">
      <c r="A39" s="53" t="s">
        <v>40</v>
      </c>
      <c r="B39" s="54"/>
      <c r="C39" s="55" t="s">
        <v>54</v>
      </c>
      <c r="D39" s="56"/>
      <c r="E39" s="57">
        <f>E36+E37+E38-E35</f>
        <v>23026.489999999874</v>
      </c>
      <c r="F39" s="58"/>
      <c r="G39" s="6"/>
    </row>
    <row r="40" spans="1:10" s="86" customFormat="1">
      <c r="A40" s="92" t="s">
        <v>68</v>
      </c>
      <c r="B40" s="93"/>
      <c r="C40" s="93"/>
      <c r="D40" s="94"/>
      <c r="E40" s="82">
        <v>1171</v>
      </c>
      <c r="F40" s="83"/>
      <c r="G40" s="84"/>
      <c r="H40" s="85"/>
      <c r="I40" s="85"/>
      <c r="J40" s="85"/>
    </row>
    <row r="41" spans="1:10" ht="16.5" thickBot="1">
      <c r="A41" s="67" t="s">
        <v>57</v>
      </c>
      <c r="B41" s="67"/>
      <c r="C41" s="67"/>
      <c r="D41" s="67"/>
      <c r="E41" s="68"/>
      <c r="F41" s="68"/>
      <c r="G41" s="4"/>
    </row>
    <row r="42" spans="1:10">
      <c r="A42" s="69" t="s">
        <v>58</v>
      </c>
      <c r="B42" s="87" t="s">
        <v>59</v>
      </c>
      <c r="C42" s="87" t="s">
        <v>60</v>
      </c>
      <c r="D42" s="89"/>
      <c r="E42" s="90" t="s">
        <v>61</v>
      </c>
      <c r="F42" s="60"/>
      <c r="G42" s="4"/>
    </row>
    <row r="43" spans="1:10" ht="63">
      <c r="A43" s="70"/>
      <c r="B43" s="88"/>
      <c r="C43" s="71" t="s">
        <v>62</v>
      </c>
      <c r="D43" s="71" t="s">
        <v>63</v>
      </c>
      <c r="E43" s="91"/>
      <c r="F43" s="60"/>
    </row>
    <row r="44" spans="1:10">
      <c r="A44" s="72" t="s">
        <v>64</v>
      </c>
      <c r="B44" s="73">
        <f>1146812+417339+114612</f>
        <v>1678763</v>
      </c>
      <c r="C44" s="73">
        <f>1146763+531896</f>
        <v>1678659</v>
      </c>
      <c r="D44" s="73"/>
      <c r="E44" s="74">
        <f>C44*B6/100</f>
        <v>1678659</v>
      </c>
      <c r="F44" s="61"/>
    </row>
    <row r="45" spans="1:10">
      <c r="A45" s="72" t="s">
        <v>65</v>
      </c>
      <c r="B45" s="73">
        <f>109250+185322</f>
        <v>294572</v>
      </c>
      <c r="C45" s="73">
        <f>109529+184125</f>
        <v>293654</v>
      </c>
      <c r="D45" s="73"/>
      <c r="E45" s="74">
        <f>C45*B6/100</f>
        <v>293654</v>
      </c>
      <c r="F45" s="61"/>
    </row>
    <row r="46" spans="1:10" ht="16.5" thickBot="1">
      <c r="A46" s="75" t="s">
        <v>66</v>
      </c>
      <c r="B46" s="76">
        <v>138819</v>
      </c>
      <c r="C46" s="76">
        <f>123484+14502</f>
        <v>137986</v>
      </c>
      <c r="D46" s="76">
        <f>780+55</f>
        <v>835</v>
      </c>
      <c r="E46" s="74">
        <f>C46*B6/100</f>
        <v>137986</v>
      </c>
      <c r="F46" s="61"/>
    </row>
    <row r="47" spans="1:10" ht="16.5" thickBot="1">
      <c r="A47" s="77" t="s">
        <v>67</v>
      </c>
      <c r="B47" s="78">
        <f>SUM(B44:B46)</f>
        <v>2112154</v>
      </c>
      <c r="C47" s="79">
        <f>SUM(C44:C46)</f>
        <v>2110299</v>
      </c>
      <c r="D47" s="79">
        <f>SUM(D44:D46)</f>
        <v>835</v>
      </c>
      <c r="E47" s="80">
        <f>SUM(E44:E46)</f>
        <v>2110299</v>
      </c>
      <c r="F47" s="61"/>
    </row>
    <row r="48" spans="1:10">
      <c r="A48" s="59" t="s">
        <v>16</v>
      </c>
      <c r="B48" s="11"/>
      <c r="C48" s="11"/>
      <c r="E48" s="12"/>
    </row>
    <row r="49" spans="2:5">
      <c r="B49" s="11"/>
      <c r="C49" s="11"/>
      <c r="E49" s="63"/>
    </row>
  </sheetData>
  <mergeCells count="4">
    <mergeCell ref="B42:B43"/>
    <mergeCell ref="C42:D42"/>
    <mergeCell ref="E42:E43"/>
    <mergeCell ref="A40:D40"/>
  </mergeCells>
  <pageMargins left="0.31496062992125984" right="0.31496062992125984" top="0.35433070866141736" bottom="0.35433070866141736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2017-02-15T12:16:43Z</cp:lastPrinted>
  <dcterms:created xsi:type="dcterms:W3CDTF">2016-04-22T06:39:22Z</dcterms:created>
  <dcterms:modified xsi:type="dcterms:W3CDTF">2017-03-20T04:45:09Z</dcterms:modified>
</cp:coreProperties>
</file>