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D14" s="1"/>
  <c r="D42"/>
  <c r="C40"/>
  <c r="E40" s="1"/>
  <c r="E43" s="1"/>
  <c r="B40"/>
  <c r="B43" s="1"/>
  <c r="D41"/>
  <c r="C41"/>
  <c r="E41" s="1"/>
  <c r="B41"/>
  <c r="C42"/>
  <c r="E42" s="1"/>
  <c r="D11"/>
  <c r="E21"/>
  <c r="E19" s="1"/>
  <c r="E18"/>
  <c r="D18" s="1"/>
  <c r="E12"/>
  <c r="D13"/>
  <c r="D10"/>
  <c r="E17"/>
  <c r="E16"/>
  <c r="D15"/>
  <c r="E8"/>
  <c r="E34"/>
  <c r="E3"/>
  <c r="D43" l="1"/>
  <c r="C43"/>
  <c r="D19"/>
  <c r="E9" l="1"/>
  <c r="D31" l="1"/>
  <c r="E31"/>
  <c r="E35" s="1"/>
</calcChain>
</file>

<file path=xl/sharedStrings.xml><?xml version="1.0" encoding="utf-8"?>
<sst xmlns="http://schemas.openxmlformats.org/spreadsheetml/2006/main" count="96" uniqueCount="63">
  <si>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</si>
  <si>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</si>
  <si>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</si>
  <si>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</si>
  <si>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</si>
  <si>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</si>
  <si>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</si>
  <si>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</si>
  <si>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</si>
  <si>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</si>
  <si>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</si>
  <si>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</si>
  <si>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</si>
  <si>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</si>
  <si>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</si>
  <si>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</si>
  <si>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</si>
  <si>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</si>
  <si>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</si>
  <si>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</si>
  <si>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</si>
  <si>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</si>
  <si>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январь</t>
  </si>
  <si>
    <t>Чебоксары, ул. Университетская, д.8</t>
  </si>
  <si>
    <t>установка энергосберегающих светильников</t>
  </si>
  <si>
    <t>окраска МАФ</t>
  </si>
  <si>
    <t>установка информстендов в подъезде</t>
  </si>
  <si>
    <t>май</t>
  </si>
  <si>
    <t>косметич.ремонт фасада цоколя нежилых помещений</t>
  </si>
  <si>
    <t>июнь</t>
  </si>
  <si>
    <t>окраска каркаса контейнерной площадки</t>
  </si>
  <si>
    <t>ремонт входной площадки в п.2</t>
  </si>
  <si>
    <t>Остаток средств на конец периода (+ есть средства, -задолженность)</t>
  </si>
  <si>
    <t>ремонт мягкой кровли балконных козырьков,кв.63</t>
  </si>
  <si>
    <t>август</t>
  </si>
  <si>
    <t>замена задвижек в подвал</t>
  </si>
  <si>
    <t>октябрь</t>
  </si>
  <si>
    <t>ремонт прибора учета  УРЖ</t>
  </si>
  <si>
    <t>замена стояка канализации кв.63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</si>
  <si>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</si>
  <si>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</si>
  <si>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</si>
  <si>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</si>
  <si>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2016 г</t>
  </si>
  <si>
    <t>Кол-во месяцев</t>
  </si>
  <si>
    <t>7. Обслуживание спецсчета</t>
  </si>
  <si>
    <t>8.Работы по ремонту общедомового имущества всего, в т.ч.</t>
  </si>
  <si>
    <t>руб</t>
  </si>
  <si>
    <t>замена стояка ГВС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</si>
  <si>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</si>
  <si>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</si>
  <si>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</si>
  <si>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</si>
  <si>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</si>
  <si>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</si>
  <si>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</si>
  <si>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</si>
  <si>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</si>
  <si>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</si>
  <si>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</si>
  <si>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</si>
  <si>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</si>
  <si>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в т.ч. Нежил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</si>
</sst>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/>
    <xf numFmtId="0" fontId="6" fillId="0" borderId="0" xfId="0" applyFont="1"/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1" fontId="8" fillId="0" borderId="4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  <xf numFmtId="0" fontId="7" fillId="0" borderId="0" xfId="0" applyFont="1" applyFill="1"/>
    <xf numFmtId="0" fontId="7" fillId="0" borderId="10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2" fontId="8" fillId="0" borderId="11" xfId="0" applyNumberFormat="1" applyFont="1" applyFill="1" applyBorder="1" applyAlignment="1">
      <alignment vertical="top" wrapText="1"/>
    </xf>
    <xf numFmtId="1" fontId="7" fillId="0" borderId="11" xfId="0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1" fontId="7" fillId="0" borderId="5" xfId="0" applyNumberFormat="1" applyFont="1" applyFill="1" applyBorder="1" applyAlignment="1">
      <alignment vertical="top" wrapText="1"/>
    </xf>
    <xf numFmtId="1" fontId="7" fillId="0" borderId="15" xfId="0" applyNumberFormat="1" applyFont="1" applyFill="1" applyBorder="1" applyAlignment="1">
      <alignment vertical="top" wrapText="1"/>
    </xf>
    <xf numFmtId="1" fontId="7" fillId="0" borderId="4" xfId="0" applyNumberFormat="1" applyFont="1" applyFill="1" applyBorder="1" applyAlignment="1">
      <alignment vertical="top" wrapText="1"/>
    </xf>
    <xf numFmtId="0" fontId="9" fillId="0" borderId="0" xfId="0" applyFont="1" applyFill="1"/>
    <xf numFmtId="0" fontId="9" fillId="0" borderId="6" xfId="0" applyFont="1" applyFill="1" applyBorder="1" applyAlignment="1">
      <alignment wrapText="1"/>
    </xf>
    <xf numFmtId="0" fontId="9" fillId="0" borderId="8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2" fontId="9" fillId="0" borderId="7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1" fontId="9" fillId="0" borderId="1" xfId="1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1" fontId="10" fillId="0" borderId="4" xfId="1" applyNumberFormat="1" applyFont="1" applyFill="1" applyBorder="1" applyAlignment="1">
      <alignment vertical="top" wrapText="1"/>
    </xf>
    <xf numFmtId="0" fontId="10" fillId="0" borderId="0" xfId="0" applyFont="1" applyFill="1"/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/>
    <xf numFmtId="0" fontId="8" fillId="0" borderId="16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1" fontId="7" fillId="0" borderId="0" xfId="0" applyNumberFormat="1" applyFont="1" applyFill="1"/>
    <xf numFmtId="0" fontId="8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center" vertical="top" wrapText="1"/>
    </xf>
    <xf numFmtId="1" fontId="8" fillId="0" borderId="1" xfId="1" applyNumberFormat="1" applyFont="1" applyFill="1" applyBorder="1" applyAlignment="1">
      <alignment vertical="top"/>
    </xf>
    <xf numFmtId="1" fontId="8" fillId="0" borderId="3" xfId="0" applyNumberFormat="1" applyFont="1" applyFill="1" applyBorder="1"/>
    <xf numFmtId="1" fontId="8" fillId="0" borderId="11" xfId="1" applyNumberFormat="1" applyFont="1" applyFill="1" applyBorder="1" applyAlignment="1">
      <alignment vertical="top"/>
    </xf>
    <xf numFmtId="1" fontId="7" fillId="0" borderId="18" xfId="0" applyNumberFormat="1" applyFont="1" applyFill="1" applyBorder="1" applyAlignment="1">
      <alignment vertical="top"/>
    </xf>
    <xf numFmtId="1" fontId="7" fillId="0" borderId="19" xfId="0" applyNumberFormat="1" applyFont="1" applyFill="1" applyBorder="1"/>
    <xf numFmtId="1" fontId="7" fillId="0" borderId="0" xfId="0" applyNumberFormat="1" applyFont="1" applyFill="1" applyAlignment="1">
      <alignment wrapText="1"/>
    </xf>
    <xf numFmtId="1" fontId="7" fillId="0" borderId="7" xfId="0" applyNumberFormat="1" applyFont="1" applyFill="1" applyBorder="1" applyAlignment="1">
      <alignment vertical="top" wrapText="1"/>
    </xf>
    <xf numFmtId="1" fontId="9" fillId="0" borderId="7" xfId="1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/>
    </xf>
    <xf numFmtId="0" fontId="8" fillId="0" borderId="6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vertical="top" wrapText="1"/>
    </xf>
    <xf numFmtId="0" fontId="8" fillId="0" borderId="10" xfId="0" applyNumberFormat="1" applyFont="1" applyFill="1" applyBorder="1" applyAlignment="1">
      <alignment vertical="top" wrapText="1"/>
    </xf>
    <xf numFmtId="0" fontId="7" fillId="0" borderId="17" xfId="0" applyFont="1" applyFill="1" applyBorder="1" applyAlignment="1">
      <alignment wrapText="1"/>
    </xf>
    <xf numFmtId="1" fontId="7" fillId="0" borderId="18" xfId="0" applyNumberFormat="1" applyFont="1" applyFill="1" applyBorder="1"/>
    <xf numFmtId="0" fontId="8" fillId="0" borderId="0" xfId="0" applyFont="1" applyFill="1" applyAlignment="1">
      <alignment wrapText="1"/>
    </xf>
    <xf numFmtId="0" fontId="10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Border="1"/>
    <xf numFmtId="0" fontId="0" fillId="0" borderId="0" xfId="0" applyBorder="1"/>
    <xf numFmtId="0" fontId="8" fillId="0" borderId="7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/>
    <xf numFmtId="0" fontId="9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topLeftCell="A22" workbookViewId="0">
      <selection sqref="A1:E44"/>
    </sheetView>
  </sheetViews>
  <sheetFormatPr defaultRowHeight="16.5"/>
  <cols>
    <col min="1" max="1" width="71" style="70" customWidth="1"/>
    <col min="2" max="2" width="12.28515625" style="70" customWidth="1"/>
    <col min="3" max="3" width="11.5703125" style="70" customWidth="1"/>
    <col min="4" max="4" width="13.42578125" style="70" customWidth="1"/>
    <col min="5" max="5" width="15" style="17" customWidth="1"/>
    <col min="6" max="6" width="9.85546875" style="15" bestFit="1" customWidth="1"/>
    <col min="7" max="7" width="9.140625" style="15"/>
    <col min="8" max="9" width="9.140625" style="7"/>
    <col min="10" max="10" width="9.140625" style="8"/>
  </cols>
  <sheetData>
    <row r="1" spans="1:10" ht="31.5">
      <c r="A1" s="13" t="s">
        <v>17</v>
      </c>
      <c r="C1" s="70" t="s">
        <v>43</v>
      </c>
      <c r="D1" s="14" t="s">
        <v>44</v>
      </c>
      <c r="E1" s="14">
        <v>12</v>
      </c>
    </row>
    <row r="2" spans="1:10">
      <c r="A2" s="16" t="s">
        <v>23</v>
      </c>
      <c r="D2" s="17"/>
      <c r="E2" s="89" t="s">
        <v>62</v>
      </c>
    </row>
    <row r="3" spans="1:10">
      <c r="A3" s="70" t="s">
        <v>0</v>
      </c>
      <c r="B3" s="70">
        <v>9290.83</v>
      </c>
      <c r="E3" s="69">
        <f>1401.5*B4*E1</f>
        <v>256810.86</v>
      </c>
    </row>
    <row r="4" spans="1:10">
      <c r="A4" s="70" t="s">
        <v>1</v>
      </c>
      <c r="B4" s="70">
        <v>15.27</v>
      </c>
      <c r="D4" s="17"/>
    </row>
    <row r="5" spans="1:10">
      <c r="A5" s="70" t="s">
        <v>42</v>
      </c>
      <c r="B5" s="79">
        <v>1703585</v>
      </c>
      <c r="C5" s="18"/>
      <c r="D5" s="18"/>
    </row>
    <row r="6" spans="1:10" ht="17.25" thickBot="1">
      <c r="A6" s="70" t="s">
        <v>2</v>
      </c>
      <c r="B6" s="70">
        <v>100</v>
      </c>
    </row>
    <row r="7" spans="1:10" s="2" customFormat="1" ht="66" customHeight="1">
      <c r="A7" s="19" t="s">
        <v>3</v>
      </c>
      <c r="B7" s="20" t="s">
        <v>19</v>
      </c>
      <c r="C7" s="21" t="s">
        <v>39</v>
      </c>
      <c r="D7" s="22" t="s">
        <v>41</v>
      </c>
      <c r="E7" s="22" t="s">
        <v>40</v>
      </c>
      <c r="F7" s="23"/>
      <c r="G7" s="23"/>
      <c r="H7" s="6"/>
      <c r="I7" s="9"/>
      <c r="J7" s="10"/>
    </row>
    <row r="8" spans="1:10" ht="31.5">
      <c r="A8" s="24" t="s">
        <v>4</v>
      </c>
      <c r="B8" s="25" t="s">
        <v>20</v>
      </c>
      <c r="C8" s="26" t="s">
        <v>47</v>
      </c>
      <c r="D8" s="27">
        <v>0.87</v>
      </c>
      <c r="E8" s="28">
        <f>D8*B3*E1</f>
        <v>96996.265199999994</v>
      </c>
      <c r="H8" s="5"/>
    </row>
    <row r="9" spans="1:10" ht="47.25">
      <c r="A9" s="24" t="s">
        <v>5</v>
      </c>
      <c r="B9" s="25" t="s">
        <v>20</v>
      </c>
      <c r="C9" s="26" t="s">
        <v>47</v>
      </c>
      <c r="D9" s="27">
        <f>5.2+D10+D11+D12+D13</f>
        <v>7.1676784671911271</v>
      </c>
      <c r="E9" s="28">
        <f>D9*E1*B3</f>
        <v>799124.18560000008</v>
      </c>
      <c r="H9" s="5"/>
    </row>
    <row r="10" spans="1:10">
      <c r="A10" s="29" t="s">
        <v>6</v>
      </c>
      <c r="B10" s="25"/>
      <c r="C10" s="26" t="s">
        <v>47</v>
      </c>
      <c r="D10" s="27">
        <f>E10/E1/B3</f>
        <v>0.13310615592650676</v>
      </c>
      <c r="E10" s="28">
        <v>14840</v>
      </c>
      <c r="H10" s="5"/>
    </row>
    <row r="11" spans="1:10">
      <c r="A11" s="29" t="s">
        <v>7</v>
      </c>
      <c r="B11" s="25"/>
      <c r="C11" s="26" t="s">
        <v>47</v>
      </c>
      <c r="D11" s="27">
        <f>E11/E1/B3</f>
        <v>2.9365872944971904E-2</v>
      </c>
      <c r="E11" s="28">
        <v>3274</v>
      </c>
      <c r="H11" s="5"/>
    </row>
    <row r="12" spans="1:10">
      <c r="A12" s="29" t="s">
        <v>8</v>
      </c>
      <c r="B12" s="25"/>
      <c r="C12" s="26" t="s">
        <v>47</v>
      </c>
      <c r="D12" s="27">
        <v>0.16</v>
      </c>
      <c r="E12" s="28">
        <f>D12*E1*B3</f>
        <v>17838.393599999999</v>
      </c>
      <c r="H12" s="5"/>
    </row>
    <row r="13" spans="1:10">
      <c r="A13" s="29" t="s">
        <v>9</v>
      </c>
      <c r="B13" s="25" t="s">
        <v>20</v>
      </c>
      <c r="C13" s="26" t="s">
        <v>47</v>
      </c>
      <c r="D13" s="27">
        <f>E13/B3/E1</f>
        <v>1.6452064383196479</v>
      </c>
      <c r="E13" s="28">
        <v>183424</v>
      </c>
      <c r="H13" s="5"/>
    </row>
    <row r="14" spans="1:10" ht="47.25">
      <c r="A14" s="24" t="s">
        <v>10</v>
      </c>
      <c r="B14" s="25" t="s">
        <v>20</v>
      </c>
      <c r="C14" s="26" t="s">
        <v>47</v>
      </c>
      <c r="D14" s="27">
        <f>E14/E1/B3</f>
        <v>3.0363272172669182</v>
      </c>
      <c r="E14" s="28">
        <f>10850*2.6*E1</f>
        <v>338520</v>
      </c>
      <c r="H14" s="5"/>
    </row>
    <row r="15" spans="1:10">
      <c r="A15" s="24" t="s">
        <v>11</v>
      </c>
      <c r="B15" s="25" t="s">
        <v>20</v>
      </c>
      <c r="C15" s="26" t="s">
        <v>47</v>
      </c>
      <c r="D15" s="27">
        <f>E15/E1/B3</f>
        <v>1.2332949083486979</v>
      </c>
      <c r="E15" s="28">
        <v>137500</v>
      </c>
      <c r="H15" s="5"/>
    </row>
    <row r="16" spans="1:10" ht="20.25" customHeight="1">
      <c r="A16" s="24" t="s">
        <v>12</v>
      </c>
      <c r="B16" s="25" t="s">
        <v>20</v>
      </c>
      <c r="C16" s="26" t="s">
        <v>47</v>
      </c>
      <c r="D16" s="27">
        <v>0.43</v>
      </c>
      <c r="E16" s="28">
        <f>D16*E1*B3</f>
        <v>47940.682800000002</v>
      </c>
      <c r="H16" s="5"/>
    </row>
    <row r="17" spans="1:10" ht="47.25">
      <c r="A17" s="24" t="s">
        <v>13</v>
      </c>
      <c r="B17" s="25" t="s">
        <v>20</v>
      </c>
      <c r="C17" s="26" t="s">
        <v>47</v>
      </c>
      <c r="D17" s="27">
        <v>0.44</v>
      </c>
      <c r="E17" s="28">
        <f>D17*E1*B3</f>
        <v>49055.582399999999</v>
      </c>
      <c r="H17" s="5"/>
    </row>
    <row r="18" spans="1:10" s="1" customFormat="1" ht="17.25" thickBot="1">
      <c r="A18" s="30" t="s">
        <v>45</v>
      </c>
      <c r="B18" s="31" t="s">
        <v>20</v>
      </c>
      <c r="C18" s="26" t="s">
        <v>47</v>
      </c>
      <c r="D18" s="68">
        <f>E18/E1/B3</f>
        <v>0.105</v>
      </c>
      <c r="E18" s="33">
        <f>0.18*(E1-5)*B3</f>
        <v>11706.4458</v>
      </c>
      <c r="F18" s="15"/>
      <c r="G18" s="15"/>
      <c r="H18" s="7"/>
      <c r="I18" s="7"/>
      <c r="J18" s="8"/>
    </row>
    <row r="19" spans="1:10" s="1" customFormat="1">
      <c r="A19" s="34" t="s">
        <v>46</v>
      </c>
      <c r="B19" s="35"/>
      <c r="C19" s="36"/>
      <c r="D19" s="37">
        <f>E19/E1/B3</f>
        <v>0.90173204833870246</v>
      </c>
      <c r="E19" s="80">
        <f>E20+E21+E22+E23+E24+E25+E26+E27+E28+E29+E30</f>
        <v>100534.07</v>
      </c>
      <c r="F19" s="15"/>
      <c r="G19" s="15"/>
      <c r="H19" s="5"/>
      <c r="I19" s="7"/>
      <c r="J19" s="8"/>
    </row>
    <row r="20" spans="1:10" s="3" customFormat="1">
      <c r="A20" s="38" t="s">
        <v>37</v>
      </c>
      <c r="B20" s="25" t="s">
        <v>22</v>
      </c>
      <c r="C20" s="26" t="s">
        <v>47</v>
      </c>
      <c r="D20" s="27"/>
      <c r="E20" s="39">
        <v>2500</v>
      </c>
      <c r="F20" s="40"/>
      <c r="G20" s="40"/>
      <c r="H20" s="4"/>
      <c r="I20" s="11"/>
      <c r="J20" s="12"/>
    </row>
    <row r="21" spans="1:10" s="3" customFormat="1">
      <c r="A21" s="41" t="s">
        <v>38</v>
      </c>
      <c r="B21" s="42" t="s">
        <v>27</v>
      </c>
      <c r="C21" s="26" t="s">
        <v>47</v>
      </c>
      <c r="D21" s="43"/>
      <c r="E21" s="44">
        <f>4515.4+2082.96</f>
        <v>6598.36</v>
      </c>
      <c r="F21" s="40"/>
      <c r="G21" s="40"/>
      <c r="H21" s="4"/>
      <c r="I21" s="11"/>
      <c r="J21" s="12"/>
    </row>
    <row r="22" spans="1:10" s="3" customFormat="1">
      <c r="A22" s="41" t="s">
        <v>25</v>
      </c>
      <c r="B22" s="42" t="s">
        <v>27</v>
      </c>
      <c r="C22" s="26" t="s">
        <v>47</v>
      </c>
      <c r="D22" s="43"/>
      <c r="E22" s="44">
        <v>1762.28</v>
      </c>
      <c r="F22" s="40"/>
      <c r="G22" s="40"/>
      <c r="H22" s="11"/>
      <c r="I22" s="11"/>
      <c r="J22" s="12"/>
    </row>
    <row r="23" spans="1:10" s="3" customFormat="1">
      <c r="A23" s="41" t="s">
        <v>26</v>
      </c>
      <c r="B23" s="42" t="s">
        <v>27</v>
      </c>
      <c r="C23" s="26" t="s">
        <v>47</v>
      </c>
      <c r="D23" s="43"/>
      <c r="E23" s="44">
        <v>4361.7700000000004</v>
      </c>
      <c r="F23" s="40"/>
      <c r="G23" s="40"/>
      <c r="H23" s="11"/>
      <c r="I23" s="11"/>
      <c r="J23" s="12"/>
    </row>
    <row r="24" spans="1:10" s="3" customFormat="1">
      <c r="A24" s="41" t="s">
        <v>30</v>
      </c>
      <c r="B24" s="42" t="s">
        <v>29</v>
      </c>
      <c r="C24" s="26" t="s">
        <v>47</v>
      </c>
      <c r="D24" s="43"/>
      <c r="E24" s="44">
        <v>532.55999999999995</v>
      </c>
      <c r="F24" s="40"/>
      <c r="G24" s="40"/>
      <c r="H24" s="11"/>
      <c r="I24" s="11"/>
      <c r="J24" s="12"/>
    </row>
    <row r="25" spans="1:10" s="3" customFormat="1">
      <c r="A25" s="38" t="s">
        <v>24</v>
      </c>
      <c r="B25" s="25" t="s">
        <v>22</v>
      </c>
      <c r="C25" s="26" t="s">
        <v>47</v>
      </c>
      <c r="D25" s="27"/>
      <c r="E25" s="39">
        <v>1011.5</v>
      </c>
      <c r="F25" s="40"/>
      <c r="G25" s="40"/>
      <c r="H25" s="4"/>
      <c r="I25" s="11"/>
      <c r="J25" s="12"/>
    </row>
    <row r="26" spans="1:10" s="3" customFormat="1">
      <c r="A26" s="41" t="s">
        <v>28</v>
      </c>
      <c r="B26" s="42" t="s">
        <v>29</v>
      </c>
      <c r="C26" s="26" t="s">
        <v>47</v>
      </c>
      <c r="D26" s="43"/>
      <c r="E26" s="44">
        <v>64867.01</v>
      </c>
      <c r="F26" s="40"/>
      <c r="G26" s="40"/>
      <c r="H26" s="4"/>
      <c r="I26" s="11"/>
      <c r="J26" s="12"/>
    </row>
    <row r="27" spans="1:10" s="3" customFormat="1">
      <c r="A27" s="41" t="s">
        <v>31</v>
      </c>
      <c r="B27" s="42" t="s">
        <v>29</v>
      </c>
      <c r="C27" s="26" t="s">
        <v>47</v>
      </c>
      <c r="D27" s="43"/>
      <c r="E27" s="44">
        <v>1187.8900000000001</v>
      </c>
      <c r="F27" s="40"/>
      <c r="G27" s="40"/>
      <c r="H27" s="4"/>
      <c r="I27" s="11"/>
      <c r="J27" s="12"/>
    </row>
    <row r="28" spans="1:10" s="3" customFormat="1">
      <c r="A28" s="41" t="s">
        <v>33</v>
      </c>
      <c r="B28" s="42" t="s">
        <v>34</v>
      </c>
      <c r="C28" s="26" t="s">
        <v>47</v>
      </c>
      <c r="D28" s="43"/>
      <c r="E28" s="44">
        <v>6480</v>
      </c>
      <c r="F28" s="40"/>
      <c r="G28" s="40"/>
      <c r="H28" s="4"/>
      <c r="I28" s="11"/>
      <c r="J28" s="12"/>
    </row>
    <row r="29" spans="1:10" s="3" customFormat="1">
      <c r="A29" s="41" t="s">
        <v>35</v>
      </c>
      <c r="B29" s="42" t="s">
        <v>36</v>
      </c>
      <c r="C29" s="26" t="s">
        <v>47</v>
      </c>
      <c r="D29" s="43"/>
      <c r="E29" s="44">
        <v>10514.54</v>
      </c>
      <c r="F29" s="40"/>
      <c r="G29" s="40"/>
      <c r="H29" s="4"/>
      <c r="I29" s="11"/>
      <c r="J29" s="12"/>
    </row>
    <row r="30" spans="1:10" s="3" customFormat="1">
      <c r="A30" s="41" t="s">
        <v>48</v>
      </c>
      <c r="B30" s="42" t="s">
        <v>49</v>
      </c>
      <c r="C30" s="67" t="s">
        <v>47</v>
      </c>
      <c r="D30" s="43"/>
      <c r="E30" s="44">
        <v>718.16</v>
      </c>
      <c r="F30" s="40"/>
      <c r="G30" s="40"/>
      <c r="H30" s="4"/>
      <c r="I30" s="11"/>
      <c r="J30" s="12"/>
    </row>
    <row r="31" spans="1:10" ht="17.25" thickBot="1">
      <c r="A31" s="45" t="s">
        <v>14</v>
      </c>
      <c r="B31" s="46"/>
      <c r="C31" s="47"/>
      <c r="D31" s="32">
        <f>D8+D9+D14+D15+D16+D17+D19+D18</f>
        <v>14.184032641145444</v>
      </c>
      <c r="E31" s="48">
        <f>E8+E9+E14+E15+E16+E17+E19+E18</f>
        <v>1581377.2318000004</v>
      </c>
      <c r="F31" s="40"/>
      <c r="G31" s="71"/>
      <c r="H31" s="5"/>
    </row>
    <row r="32" spans="1:10" s="1" customFormat="1" ht="18" customHeight="1">
      <c r="A32" s="50" t="s">
        <v>18</v>
      </c>
      <c r="B32" s="51"/>
      <c r="C32" s="52"/>
      <c r="D32" s="53"/>
      <c r="E32" s="81">
        <v>-14988</v>
      </c>
      <c r="F32" s="49"/>
      <c r="G32" s="15"/>
      <c r="H32" s="5"/>
      <c r="I32" s="7"/>
      <c r="J32" s="8"/>
    </row>
    <row r="33" spans="1:10" s="1" customFormat="1">
      <c r="A33" s="54" t="s">
        <v>21</v>
      </c>
      <c r="B33" s="55"/>
      <c r="C33" s="56"/>
      <c r="D33" s="57"/>
      <c r="E33" s="58">
        <v>35095</v>
      </c>
      <c r="F33" s="49"/>
      <c r="G33" s="15"/>
      <c r="H33" s="5"/>
      <c r="I33" s="7"/>
      <c r="J33" s="8"/>
    </row>
    <row r="34" spans="1:10" s="1" customFormat="1">
      <c r="A34" s="54" t="s">
        <v>15</v>
      </c>
      <c r="B34" s="55"/>
      <c r="C34" s="56"/>
      <c r="D34" s="57"/>
      <c r="E34" s="58">
        <f>B5*B6/100</f>
        <v>1703585</v>
      </c>
      <c r="F34" s="49"/>
      <c r="G34" s="15"/>
      <c r="H34" s="5"/>
      <c r="I34" s="7"/>
      <c r="J34" s="8"/>
    </row>
    <row r="35" spans="1:10" s="3" customFormat="1" ht="32.25" thickBot="1">
      <c r="A35" s="59" t="s">
        <v>32</v>
      </c>
      <c r="B35" s="60"/>
      <c r="C35" s="61"/>
      <c r="D35" s="62"/>
      <c r="E35" s="63">
        <f>E32+E33+E34-E31</f>
        <v>142314.76819999958</v>
      </c>
      <c r="F35" s="64"/>
      <c r="G35" s="40"/>
      <c r="H35" s="4"/>
      <c r="I35" s="11"/>
      <c r="J35" s="12"/>
    </row>
    <row r="36" spans="1:10" s="94" customFormat="1" ht="15.75">
      <c r="A36" s="100" t="s">
        <v>61</v>
      </c>
      <c r="B36" s="101"/>
      <c r="C36" s="101"/>
      <c r="D36" s="102"/>
      <c r="E36" s="90">
        <v>2655</v>
      </c>
      <c r="F36" s="91"/>
      <c r="G36" s="92"/>
      <c r="H36" s="93"/>
      <c r="I36" s="93"/>
      <c r="J36" s="93"/>
    </row>
    <row r="37" spans="1:10" ht="17.25" thickBot="1">
      <c r="A37" s="82" t="s">
        <v>50</v>
      </c>
      <c r="B37" s="82"/>
      <c r="C37" s="82"/>
      <c r="D37" s="82"/>
      <c r="E37" s="72"/>
      <c r="F37" s="72"/>
      <c r="H37" s="5"/>
    </row>
    <row r="38" spans="1:10">
      <c r="A38" s="83" t="s">
        <v>51</v>
      </c>
      <c r="B38" s="95" t="s">
        <v>52</v>
      </c>
      <c r="C38" s="95" t="s">
        <v>53</v>
      </c>
      <c r="D38" s="97"/>
      <c r="E38" s="98" t="s">
        <v>54</v>
      </c>
      <c r="H38" s="5"/>
    </row>
    <row r="39" spans="1:10" ht="63">
      <c r="A39" s="84"/>
      <c r="B39" s="96"/>
      <c r="C39" s="73" t="s">
        <v>55</v>
      </c>
      <c r="D39" s="73" t="s">
        <v>56</v>
      </c>
      <c r="E39" s="99"/>
    </row>
    <row r="40" spans="1:10">
      <c r="A40" s="85" t="s">
        <v>57</v>
      </c>
      <c r="B40" s="74">
        <f>1886658+787853+103861</f>
        <v>2778372</v>
      </c>
      <c r="C40" s="74">
        <f>1922077+854728</f>
        <v>2776805</v>
      </c>
      <c r="D40" s="74">
        <v>1274</v>
      </c>
      <c r="E40" s="75">
        <f>C40*B6/100</f>
        <v>2776805</v>
      </c>
      <c r="F40" s="66"/>
    </row>
    <row r="41" spans="1:10">
      <c r="A41" s="85" t="s">
        <v>58</v>
      </c>
      <c r="B41" s="74">
        <f>159041+283099</f>
        <v>442140</v>
      </c>
      <c r="C41" s="74">
        <f>157212+279244</f>
        <v>436456</v>
      </c>
      <c r="D41" s="74">
        <f>1543+1946</f>
        <v>3489</v>
      </c>
      <c r="E41" s="75">
        <f>C41*B6/100</f>
        <v>436456</v>
      </c>
      <c r="F41" s="66"/>
    </row>
    <row r="42" spans="1:10" ht="17.25" thickBot="1">
      <c r="A42" s="86" t="s">
        <v>59</v>
      </c>
      <c r="B42" s="76">
        <v>234414</v>
      </c>
      <c r="C42" s="76">
        <f>197210+34586</f>
        <v>231796</v>
      </c>
      <c r="D42" s="76">
        <f>1884+177+570</f>
        <v>2631</v>
      </c>
      <c r="E42" s="75">
        <f>C42*B6/100</f>
        <v>231796</v>
      </c>
      <c r="F42" s="66"/>
    </row>
    <row r="43" spans="1:10" ht="17.25" thickBot="1">
      <c r="A43" s="87" t="s">
        <v>60</v>
      </c>
      <c r="B43" s="77">
        <f>SUM(B40:B42)</f>
        <v>3454926</v>
      </c>
      <c r="C43" s="88">
        <f>SUM(C40:C42)</f>
        <v>3445057</v>
      </c>
      <c r="D43" s="88">
        <f>SUM(D40:D42)</f>
        <v>7394</v>
      </c>
      <c r="E43" s="78">
        <f>SUM(E40:E42)</f>
        <v>3445057</v>
      </c>
      <c r="F43" s="66"/>
    </row>
    <row r="44" spans="1:10">
      <c r="A44" s="65" t="s">
        <v>16</v>
      </c>
      <c r="B44" s="17"/>
      <c r="C44" s="17"/>
      <c r="E44" s="18"/>
    </row>
    <row r="45" spans="1:10">
      <c r="B45" s="17"/>
      <c r="C45" s="17"/>
      <c r="E45" s="70"/>
    </row>
  </sheetData>
  <mergeCells count="4">
    <mergeCell ref="B38:B39"/>
    <mergeCell ref="C38:D38"/>
    <mergeCell ref="E38:E39"/>
    <mergeCell ref="A36:D36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2017-02-15T11:30:34Z</cp:lastPrinted>
  <dcterms:created xsi:type="dcterms:W3CDTF">2016-04-22T06:39:22Z</dcterms:created>
  <dcterms:modified xsi:type="dcterms:W3CDTF">2017-03-20T04:39:31Z</dcterms:modified>
</cp:coreProperties>
</file>