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D44"/>
  <c r="C44"/>
  <c r="C45" s="1"/>
  <c r="B44"/>
  <c r="D43"/>
  <c r="C43"/>
  <c r="E43" s="1"/>
  <c r="B43"/>
  <c r="C42"/>
  <c r="E42" s="1"/>
  <c r="B42"/>
  <c r="D11"/>
  <c r="E32"/>
  <c r="E31"/>
  <c r="E30"/>
  <c r="B5"/>
  <c r="E44" l="1"/>
  <c r="E45" s="1"/>
  <c r="E18"/>
  <c r="B45"/>
  <c r="D45"/>
  <c r="E12"/>
  <c r="D13"/>
  <c r="D10"/>
  <c r="D15"/>
  <c r="D18" l="1"/>
  <c r="E17"/>
  <c r="E16"/>
  <c r="E8"/>
  <c r="D14"/>
  <c r="D33" s="1"/>
  <c r="E3"/>
  <c r="E36" l="1"/>
  <c r="E9" l="1"/>
  <c r="E33" l="1"/>
  <c r="E37" s="1"/>
</calcChain>
</file>

<file path=xl/sharedStrings.xml><?xml version="1.0" encoding="utf-8"?>
<sst xmlns="http://schemas.openxmlformats.org/spreadsheetml/2006/main" count="103" uniqueCount="67">
  <si>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</si>
  <si>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</si>
  <si>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</si>
  <si>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</si>
  <si>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</si>
  <si>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</si>
  <si>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</si>
  <si>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</si>
  <si>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</si>
  <si>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</si>
  <si>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</si>
  <si>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</si>
  <si>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</si>
  <si>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</si>
  <si>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</si>
  <si>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</si>
  <si>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</si>
  <si>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</si>
  <si>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</si>
  <si>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</si>
  <si>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</si>
  <si>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д.9</t>
  </si>
  <si>
    <t>ремонт теплоузлов</t>
  </si>
  <si>
    <t>план</t>
  </si>
  <si>
    <t>факт</t>
  </si>
  <si>
    <t>установка сетки над вентшахтой</t>
  </si>
  <si>
    <t>замена двери выхода на крышу п.4</t>
  </si>
  <si>
    <t>май</t>
  </si>
  <si>
    <t>окраска МАФ</t>
  </si>
  <si>
    <t>установка информстендов в подъезде</t>
  </si>
  <si>
    <t>кирпичная кладка вентшахт п. 1,3</t>
  </si>
  <si>
    <t>окраска каркаса контейнерной площадки</t>
  </si>
  <si>
    <t>июнь</t>
  </si>
  <si>
    <t>ремонт кирп.кладки вентшахт п. 2,4</t>
  </si>
  <si>
    <t>Остаток средств на конец периода (+ есть средства, -задолженность)</t>
  </si>
  <si>
    <t>сентябрь</t>
  </si>
  <si>
    <t>изготовление и установка испарителей на чердаке, п.1-3</t>
  </si>
  <si>
    <t>октябрь</t>
  </si>
  <si>
    <t>замена трубы ХВС и ГВС</t>
  </si>
  <si>
    <t>июнь,окт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</si>
  <si>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</si>
  <si>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</si>
  <si>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</si>
  <si>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</si>
  <si>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2016 г</t>
  </si>
  <si>
    <t>Кол-во месяцев</t>
  </si>
  <si>
    <t>руб</t>
  </si>
  <si>
    <t>ремонт мягкой кровли, маш.отделение п.4, кв. 47</t>
  </si>
  <si>
    <t>авг, ноя</t>
  </si>
  <si>
    <t>наладка циркуляции ГВС в теплоузлах</t>
  </si>
  <si>
    <t>декабрь</t>
  </si>
  <si>
    <t>замена стояка канализации, кв.92,48</t>
  </si>
  <si>
    <t xml:space="preserve">5.Работы по обеспечению вывоза ТКО силами ООО УК "Атал"    
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</si>
  <si>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</si>
  <si>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</si>
  <si>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</si>
  <si>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</si>
  <si>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</si>
  <si>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</si>
  <si>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</si>
  <si>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</si>
  <si>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</si>
  <si>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</si>
  <si>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</si>
  <si>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</si>
  <si>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</si>
  <si>
    <t>в т.ч. Нежил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</si>
</sst>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5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3" fillId="0" borderId="10" xfId="0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9" fillId="0" borderId="4" xfId="0" applyNumberFormat="1" applyFont="1" applyFill="1" applyBorder="1" applyAlignment="1">
      <alignment vertical="top" wrapText="1"/>
    </xf>
    <xf numFmtId="0" fontId="9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1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1" fontId="6" fillId="0" borderId="3" xfId="1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1" fontId="9" fillId="0" borderId="5" xfId="1" applyNumberFormat="1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1" fontId="4" fillId="0" borderId="11" xfId="1" applyNumberFormat="1" applyFont="1" applyFill="1" applyBorder="1" applyAlignment="1">
      <alignment vertical="top"/>
    </xf>
    <xf numFmtId="1" fontId="3" fillId="0" borderId="18" xfId="0" applyNumberFormat="1" applyFont="1" applyFill="1" applyBorder="1" applyAlignment="1">
      <alignment vertical="top"/>
    </xf>
    <xf numFmtId="1" fontId="3" fillId="0" borderId="19" xfId="0" applyNumberFormat="1" applyFont="1" applyFill="1" applyBorder="1"/>
    <xf numFmtId="1" fontId="3" fillId="0" borderId="0" xfId="0" applyNumberFormat="1" applyFont="1" applyFill="1" applyAlignment="1">
      <alignment wrapText="1"/>
    </xf>
    <xf numFmtId="1" fontId="3" fillId="0" borderId="7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0" borderId="17" xfId="0" applyFont="1" applyFill="1" applyBorder="1" applyAlignment="1">
      <alignment wrapText="1"/>
    </xf>
    <xf numFmtId="1" fontId="3" fillId="0" borderId="18" xfId="0" applyNumberFormat="1" applyFont="1" applyFill="1" applyBorder="1"/>
    <xf numFmtId="0" fontId="4" fillId="0" borderId="2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1" fontId="6" fillId="0" borderId="0" xfId="0" applyNumberFormat="1" applyFont="1" applyFill="1"/>
    <xf numFmtId="0" fontId="4" fillId="0" borderId="0" xfId="0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6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topLeftCell="A23" workbookViewId="0">
      <selection sqref="A1:E46"/>
    </sheetView>
  </sheetViews>
  <sheetFormatPr defaultRowHeight="15.75"/>
  <cols>
    <col min="1" max="1" width="70.7109375" style="62" customWidth="1"/>
    <col min="2" max="2" width="13.7109375" style="62" customWidth="1"/>
    <col min="3" max="3" width="11.28515625" style="62" customWidth="1"/>
    <col min="4" max="4" width="14.85546875" style="62" customWidth="1"/>
    <col min="5" max="5" width="15.140625" style="16" customWidth="1"/>
    <col min="6" max="6" width="9.85546875" style="6" bestFit="1" customWidth="1"/>
    <col min="7" max="7" width="9.140625" style="4"/>
  </cols>
  <sheetData>
    <row r="1" spans="1:7" ht="31.5">
      <c r="A1" s="13" t="s">
        <v>16</v>
      </c>
      <c r="C1" s="62" t="s">
        <v>44</v>
      </c>
      <c r="D1" s="14" t="s">
        <v>45</v>
      </c>
      <c r="E1" s="14">
        <v>12</v>
      </c>
    </row>
    <row r="2" spans="1:7">
      <c r="A2" s="5" t="s">
        <v>21</v>
      </c>
      <c r="D2" s="16"/>
      <c r="E2" s="83" t="s">
        <v>66</v>
      </c>
    </row>
    <row r="3" spans="1:7">
      <c r="A3" s="62" t="s">
        <v>0</v>
      </c>
      <c r="B3" s="62">
        <v>9181.7999999999993</v>
      </c>
      <c r="E3" s="62">
        <f>758.6*B4*E1</f>
        <v>149292.47999999998</v>
      </c>
    </row>
    <row r="4" spans="1:7">
      <c r="A4" s="62" t="s">
        <v>1</v>
      </c>
      <c r="B4" s="62">
        <v>16.399999999999999</v>
      </c>
      <c r="D4" s="16"/>
    </row>
    <row r="5" spans="1:7">
      <c r="A5" s="62" t="s">
        <v>43</v>
      </c>
      <c r="B5" s="70">
        <f>B3*B4*E1</f>
        <v>1806978.2399999998</v>
      </c>
      <c r="C5" s="17"/>
      <c r="D5" s="17"/>
    </row>
    <row r="6" spans="1:7" ht="16.5" thickBot="1">
      <c r="A6" s="62" t="s">
        <v>2</v>
      </c>
      <c r="B6" s="62">
        <v>99.51</v>
      </c>
    </row>
    <row r="7" spans="1:7" s="2" customFormat="1" ht="64.5" customHeight="1">
      <c r="A7" s="8" t="s">
        <v>3</v>
      </c>
      <c r="B7" s="9" t="s">
        <v>18</v>
      </c>
      <c r="C7" s="10" t="s">
        <v>40</v>
      </c>
      <c r="D7" s="11" t="s">
        <v>42</v>
      </c>
      <c r="E7" s="11" t="s">
        <v>41</v>
      </c>
      <c r="F7" s="18"/>
      <c r="G7" s="53"/>
    </row>
    <row r="8" spans="1:7" ht="31.5">
      <c r="A8" s="19" t="s">
        <v>4</v>
      </c>
      <c r="B8" s="20" t="s">
        <v>19</v>
      </c>
      <c r="C8" s="21" t="s">
        <v>46</v>
      </c>
      <c r="D8" s="22">
        <v>0.87</v>
      </c>
      <c r="E8" s="23">
        <f>D8*B3*E1</f>
        <v>95857.991999999998</v>
      </c>
      <c r="G8" s="15"/>
    </row>
    <row r="9" spans="1:7" ht="47.25">
      <c r="A9" s="19" t="s">
        <v>5</v>
      </c>
      <c r="B9" s="20" t="s">
        <v>19</v>
      </c>
      <c r="C9" s="21" t="s">
        <v>46</v>
      </c>
      <c r="D9" s="22">
        <f>4.5+D10+D11+D12+D13</f>
        <v>6.0386875485562017</v>
      </c>
      <c r="E9" s="23">
        <f>D9*E1*B3</f>
        <v>665352.25599999994</v>
      </c>
      <c r="G9" s="15"/>
    </row>
    <row r="10" spans="1:7">
      <c r="A10" s="24" t="s">
        <v>6</v>
      </c>
      <c r="B10" s="20"/>
      <c r="C10" s="21" t="s">
        <v>46</v>
      </c>
      <c r="D10" s="22">
        <f>E10/E1/B3</f>
        <v>9.7203162778540159E-2</v>
      </c>
      <c r="E10" s="23">
        <v>10710</v>
      </c>
      <c r="G10" s="15"/>
    </row>
    <row r="11" spans="1:7">
      <c r="A11" s="24" t="s">
        <v>7</v>
      </c>
      <c r="B11" s="20"/>
      <c r="C11" s="21" t="s">
        <v>46</v>
      </c>
      <c r="D11" s="22">
        <f>E11/E1/B3</f>
        <v>2.8716228480980495E-2</v>
      </c>
      <c r="E11" s="23">
        <v>3164</v>
      </c>
      <c r="G11" s="15"/>
    </row>
    <row r="12" spans="1:7">
      <c r="A12" s="24" t="s">
        <v>8</v>
      </c>
      <c r="B12" s="20"/>
      <c r="C12" s="21" t="s">
        <v>46</v>
      </c>
      <c r="D12" s="22">
        <v>0.16</v>
      </c>
      <c r="E12" s="23">
        <f>D12*E1*B3</f>
        <v>17629.055999999997</v>
      </c>
      <c r="G12" s="15"/>
    </row>
    <row r="13" spans="1:7">
      <c r="A13" s="24" t="s">
        <v>9</v>
      </c>
      <c r="B13" s="20" t="s">
        <v>19</v>
      </c>
      <c r="C13" s="21" t="s">
        <v>46</v>
      </c>
      <c r="D13" s="22">
        <f>E13/B3/E1</f>
        <v>1.2527681572966813</v>
      </c>
      <c r="E13" s="23">
        <v>138032</v>
      </c>
      <c r="G13" s="15"/>
    </row>
    <row r="14" spans="1:7" ht="47.25">
      <c r="A14" s="19" t="s">
        <v>10</v>
      </c>
      <c r="B14" s="20" t="s">
        <v>19</v>
      </c>
      <c r="C14" s="21" t="s">
        <v>46</v>
      </c>
      <c r="D14" s="22">
        <f>E14/E1/B3</f>
        <v>4.3831710557842696</v>
      </c>
      <c r="E14" s="23">
        <f>15479*2.6*E1</f>
        <v>482944.80000000005</v>
      </c>
      <c r="G14" s="15"/>
    </row>
    <row r="15" spans="1:7">
      <c r="A15" s="19" t="s">
        <v>11</v>
      </c>
      <c r="B15" s="20" t="s">
        <v>19</v>
      </c>
      <c r="C15" s="21" t="s">
        <v>46</v>
      </c>
      <c r="D15" s="22">
        <f>E15/E1/B3</f>
        <v>1.2040122851728421</v>
      </c>
      <c r="E15" s="23">
        <v>132660</v>
      </c>
      <c r="G15" s="15"/>
    </row>
    <row r="16" spans="1:7" ht="18" customHeight="1">
      <c r="A16" s="19" t="s">
        <v>52</v>
      </c>
      <c r="B16" s="20" t="s">
        <v>19</v>
      </c>
      <c r="C16" s="21" t="s">
        <v>46</v>
      </c>
      <c r="D16" s="22">
        <v>0.43</v>
      </c>
      <c r="E16" s="23">
        <f>D16*E1*B3</f>
        <v>47378.087999999996</v>
      </c>
      <c r="G16" s="15"/>
    </row>
    <row r="17" spans="1:7" ht="48" thickBot="1">
      <c r="A17" s="19" t="s">
        <v>12</v>
      </c>
      <c r="B17" s="20" t="s">
        <v>19</v>
      </c>
      <c r="C17" s="21" t="s">
        <v>46</v>
      </c>
      <c r="D17" s="22">
        <v>0.44</v>
      </c>
      <c r="E17" s="23">
        <f>D17*E1*B3</f>
        <v>48479.903999999995</v>
      </c>
      <c r="G17" s="15"/>
    </row>
    <row r="18" spans="1:7" s="1" customFormat="1">
      <c r="A18" s="28" t="s">
        <v>64</v>
      </c>
      <c r="B18" s="29"/>
      <c r="C18" s="30"/>
      <c r="D18" s="31">
        <f>E18/E1/B3</f>
        <v>2.9806317933302839</v>
      </c>
      <c r="E18" s="71">
        <f>E20+E21+E22+E23+E24+E25+E26+E27+E28+E29+E30+E31+E32</f>
        <v>328410.77999999997</v>
      </c>
      <c r="F18" s="6"/>
      <c r="G18" s="15"/>
    </row>
    <row r="19" spans="1:7" s="1" customFormat="1">
      <c r="A19" s="32"/>
      <c r="B19" s="20"/>
      <c r="C19" s="33"/>
      <c r="D19" s="34" t="s">
        <v>23</v>
      </c>
      <c r="E19" s="35" t="s">
        <v>24</v>
      </c>
      <c r="F19" s="6"/>
      <c r="G19" s="15"/>
    </row>
    <row r="20" spans="1:7" s="3" customFormat="1">
      <c r="A20" s="32" t="s">
        <v>30</v>
      </c>
      <c r="B20" s="20" t="s">
        <v>27</v>
      </c>
      <c r="C20" s="21" t="s">
        <v>46</v>
      </c>
      <c r="D20" s="23">
        <v>6330</v>
      </c>
      <c r="E20" s="36">
        <v>47108.14</v>
      </c>
      <c r="F20" s="12"/>
      <c r="G20" s="37"/>
    </row>
    <row r="21" spans="1:7" s="3" customFormat="1">
      <c r="A21" s="38" t="s">
        <v>22</v>
      </c>
      <c r="B21" s="25" t="s">
        <v>35</v>
      </c>
      <c r="C21" s="21" t="s">
        <v>46</v>
      </c>
      <c r="D21" s="27">
        <v>16000</v>
      </c>
      <c r="E21" s="39">
        <v>47747.08</v>
      </c>
      <c r="F21" s="12"/>
      <c r="G21" s="37"/>
    </row>
    <row r="22" spans="1:7" s="3" customFormat="1">
      <c r="A22" s="32" t="s">
        <v>49</v>
      </c>
      <c r="B22" s="20" t="s">
        <v>50</v>
      </c>
      <c r="C22" s="21" t="s">
        <v>46</v>
      </c>
      <c r="D22" s="23"/>
      <c r="E22" s="36">
        <v>81749.03</v>
      </c>
      <c r="F22" s="12"/>
      <c r="G22" s="37"/>
    </row>
    <row r="23" spans="1:7" s="3" customFormat="1">
      <c r="A23" s="32" t="s">
        <v>25</v>
      </c>
      <c r="B23" s="25"/>
      <c r="C23" s="21" t="s">
        <v>46</v>
      </c>
      <c r="D23" s="27">
        <v>5400</v>
      </c>
      <c r="E23" s="39"/>
      <c r="F23" s="12"/>
      <c r="G23" s="37"/>
    </row>
    <row r="24" spans="1:7" s="3" customFormat="1">
      <c r="A24" s="38" t="s">
        <v>26</v>
      </c>
      <c r="B24" s="25"/>
      <c r="C24" s="21" t="s">
        <v>46</v>
      </c>
      <c r="D24" s="27">
        <v>8000</v>
      </c>
      <c r="E24" s="39"/>
      <c r="F24" s="12"/>
      <c r="G24" s="37"/>
    </row>
    <row r="25" spans="1:7" s="3" customFormat="1">
      <c r="A25" s="38" t="s">
        <v>36</v>
      </c>
      <c r="B25" s="25" t="s">
        <v>37</v>
      </c>
      <c r="C25" s="21" t="s">
        <v>46</v>
      </c>
      <c r="D25" s="27"/>
      <c r="E25" s="39">
        <v>40500</v>
      </c>
      <c r="F25" s="12"/>
      <c r="G25" s="37"/>
    </row>
    <row r="26" spans="1:7" s="3" customFormat="1">
      <c r="A26" s="38" t="s">
        <v>28</v>
      </c>
      <c r="B26" s="25" t="s">
        <v>27</v>
      </c>
      <c r="C26" s="21" t="s">
        <v>46</v>
      </c>
      <c r="D26" s="26"/>
      <c r="E26" s="39">
        <v>1488.42</v>
      </c>
      <c r="F26" s="12"/>
      <c r="G26" s="37"/>
    </row>
    <row r="27" spans="1:7" s="3" customFormat="1">
      <c r="A27" s="38" t="s">
        <v>29</v>
      </c>
      <c r="B27" s="25" t="s">
        <v>27</v>
      </c>
      <c r="C27" s="21" t="s">
        <v>46</v>
      </c>
      <c r="D27" s="26"/>
      <c r="E27" s="39">
        <v>4361.7700000000004</v>
      </c>
      <c r="F27" s="12"/>
      <c r="G27" s="37"/>
    </row>
    <row r="28" spans="1:7" s="3" customFormat="1">
      <c r="A28" s="38" t="s">
        <v>31</v>
      </c>
      <c r="B28" s="25" t="s">
        <v>32</v>
      </c>
      <c r="C28" s="21" t="s">
        <v>46</v>
      </c>
      <c r="D28" s="26"/>
      <c r="E28" s="39">
        <v>1065.1199999999999</v>
      </c>
      <c r="F28" s="12"/>
      <c r="G28" s="37"/>
    </row>
    <row r="29" spans="1:7" s="3" customFormat="1">
      <c r="A29" s="38" t="s">
        <v>33</v>
      </c>
      <c r="B29" s="25" t="s">
        <v>32</v>
      </c>
      <c r="C29" s="21" t="s">
        <v>46</v>
      </c>
      <c r="D29" s="26"/>
      <c r="E29" s="39">
        <v>52291.360000000001</v>
      </c>
      <c r="F29" s="12"/>
      <c r="G29" s="37"/>
    </row>
    <row r="30" spans="1:7" s="3" customFormat="1">
      <c r="A30" s="38" t="s">
        <v>38</v>
      </c>
      <c r="B30" s="25" t="s">
        <v>39</v>
      </c>
      <c r="C30" s="21" t="s">
        <v>46</v>
      </c>
      <c r="D30" s="26"/>
      <c r="E30" s="39">
        <f>1662.9+9537.43</f>
        <v>11200.33</v>
      </c>
      <c r="F30" s="12"/>
      <c r="G30" s="37"/>
    </row>
    <row r="31" spans="1:7" s="3" customFormat="1">
      <c r="A31" s="38" t="s">
        <v>47</v>
      </c>
      <c r="B31" s="25" t="s">
        <v>48</v>
      </c>
      <c r="C31" s="21" t="s">
        <v>46</v>
      </c>
      <c r="D31" s="26"/>
      <c r="E31" s="39">
        <f>7266.33+29809.09</f>
        <v>37075.42</v>
      </c>
      <c r="F31" s="12"/>
      <c r="G31" s="37"/>
    </row>
    <row r="32" spans="1:7" s="3" customFormat="1">
      <c r="A32" s="38" t="s">
        <v>51</v>
      </c>
      <c r="B32" s="25" t="s">
        <v>50</v>
      </c>
      <c r="C32" s="55" t="s">
        <v>46</v>
      </c>
      <c r="D32" s="26"/>
      <c r="E32" s="39">
        <f>1794.09+2030.02</f>
        <v>3824.1099999999997</v>
      </c>
      <c r="F32" s="12"/>
      <c r="G32" s="37"/>
    </row>
    <row r="33" spans="1:10" ht="16.5" thickBot="1">
      <c r="A33" s="40" t="s">
        <v>13</v>
      </c>
      <c r="B33" s="60"/>
      <c r="C33" s="61"/>
      <c r="D33" s="80">
        <f>D8+D9+D14+D15+D16+D17+D18</f>
        <v>16.3465026828436</v>
      </c>
      <c r="E33" s="81">
        <f>E8+E9+E14+E15+E16+E17+E18</f>
        <v>1801083.82</v>
      </c>
      <c r="F33" s="12"/>
      <c r="G33" s="54"/>
    </row>
    <row r="34" spans="1:10" s="1" customFormat="1" ht="15" customHeight="1">
      <c r="A34" s="42" t="s">
        <v>17</v>
      </c>
      <c r="B34" s="43"/>
      <c r="C34" s="56" t="s">
        <v>46</v>
      </c>
      <c r="D34" s="44"/>
      <c r="E34" s="72">
        <v>8307</v>
      </c>
      <c r="F34" s="41"/>
      <c r="G34" s="15"/>
    </row>
    <row r="35" spans="1:10" s="1" customFormat="1">
      <c r="A35" s="45" t="s">
        <v>20</v>
      </c>
      <c r="B35" s="46"/>
      <c r="C35" s="21" t="s">
        <v>46</v>
      </c>
      <c r="D35" s="47"/>
      <c r="E35" s="57">
        <v>35538</v>
      </c>
      <c r="F35" s="41"/>
      <c r="G35" s="15"/>
    </row>
    <row r="36" spans="1:10" s="1" customFormat="1">
      <c r="A36" s="45" t="s">
        <v>14</v>
      </c>
      <c r="B36" s="46"/>
      <c r="C36" s="21" t="s">
        <v>46</v>
      </c>
      <c r="D36" s="47"/>
      <c r="E36" s="57">
        <f>B5*B6/100+D5</f>
        <v>1798124.0466239997</v>
      </c>
      <c r="F36" s="82"/>
      <c r="G36" s="15"/>
    </row>
    <row r="37" spans="1:10" s="3" customFormat="1" ht="32.25" thickBot="1">
      <c r="A37" s="48" t="s">
        <v>34</v>
      </c>
      <c r="B37" s="49"/>
      <c r="C37" s="58" t="s">
        <v>46</v>
      </c>
      <c r="D37" s="50"/>
      <c r="E37" s="59">
        <f>E34+E35+E36-E33</f>
        <v>40885.226623999653</v>
      </c>
      <c r="F37" s="51"/>
      <c r="G37" s="37"/>
    </row>
    <row r="38" spans="1:10" s="88" customFormat="1">
      <c r="A38" s="94" t="s">
        <v>65</v>
      </c>
      <c r="B38" s="95"/>
      <c r="C38" s="95"/>
      <c r="D38" s="96"/>
      <c r="E38" s="84">
        <v>7289</v>
      </c>
      <c r="F38" s="85"/>
      <c r="G38" s="86"/>
      <c r="H38" s="87"/>
      <c r="I38" s="87"/>
      <c r="J38" s="87"/>
    </row>
    <row r="39" spans="1:10" ht="16.5" thickBot="1">
      <c r="A39" s="73" t="s">
        <v>53</v>
      </c>
      <c r="B39" s="73"/>
      <c r="C39" s="73"/>
      <c r="D39" s="73"/>
      <c r="E39" s="63"/>
      <c r="F39" s="63"/>
      <c r="G39" s="15"/>
    </row>
    <row r="40" spans="1:10">
      <c r="A40" s="74" t="s">
        <v>54</v>
      </c>
      <c r="B40" s="89" t="s">
        <v>55</v>
      </c>
      <c r="C40" s="89" t="s">
        <v>56</v>
      </c>
      <c r="D40" s="91"/>
      <c r="E40" s="92" t="s">
        <v>57</v>
      </c>
      <c r="G40" s="15"/>
    </row>
    <row r="41" spans="1:10" ht="63">
      <c r="A41" s="79"/>
      <c r="B41" s="90"/>
      <c r="C41" s="64" t="s">
        <v>58</v>
      </c>
      <c r="D41" s="64" t="s">
        <v>59</v>
      </c>
      <c r="E41" s="93"/>
    </row>
    <row r="42" spans="1:10">
      <c r="A42" s="75" t="s">
        <v>60</v>
      </c>
      <c r="B42" s="65">
        <f>2026463+670346+184050</f>
        <v>2880859</v>
      </c>
      <c r="C42" s="65">
        <f>2026856+854220</f>
        <v>2881076</v>
      </c>
      <c r="D42" s="65"/>
      <c r="E42" s="66">
        <f>C42*B6/100</f>
        <v>2866958.7275999999</v>
      </c>
      <c r="F42" s="7"/>
    </row>
    <row r="43" spans="1:10">
      <c r="A43" s="75" t="s">
        <v>61</v>
      </c>
      <c r="B43" s="65">
        <f>149936+270206</f>
        <v>420142</v>
      </c>
      <c r="C43" s="65">
        <f>147315+267298</f>
        <v>414613</v>
      </c>
      <c r="D43" s="65">
        <f>2052+2601</f>
        <v>4653</v>
      </c>
      <c r="E43" s="66">
        <f>C43*B6/100</f>
        <v>412581.39630000002</v>
      </c>
      <c r="F43" s="7"/>
    </row>
    <row r="44" spans="1:10" ht="16.5" thickBot="1">
      <c r="A44" s="76" t="s">
        <v>62</v>
      </c>
      <c r="B44" s="67">
        <f>218583</f>
        <v>218583</v>
      </c>
      <c r="C44" s="67">
        <f>192161+23740</f>
        <v>215901</v>
      </c>
      <c r="D44" s="67">
        <f>2266+417</f>
        <v>2683</v>
      </c>
      <c r="E44" s="66">
        <f>C44*B6/100</f>
        <v>214843.08510000003</v>
      </c>
      <c r="F44" s="7"/>
    </row>
    <row r="45" spans="1:10" ht="16.5" thickBot="1">
      <c r="A45" s="77" t="s">
        <v>63</v>
      </c>
      <c r="B45" s="68">
        <f>SUM(B42:B44)</f>
        <v>3519584</v>
      </c>
      <c r="C45" s="78">
        <f>SUM(C42:C44)</f>
        <v>3511590</v>
      </c>
      <c r="D45" s="78">
        <f>SUM(D42:D44)</f>
        <v>7336</v>
      </c>
      <c r="E45" s="69">
        <f>SUM(E42:E44)</f>
        <v>3494383.2089999998</v>
      </c>
      <c r="F45" s="7"/>
    </row>
    <row r="46" spans="1:10">
      <c r="A46" s="52" t="s">
        <v>15</v>
      </c>
      <c r="B46" s="16"/>
      <c r="C46" s="16"/>
      <c r="E46" s="17"/>
    </row>
    <row r="47" spans="1:10">
      <c r="B47" s="16"/>
      <c r="C47" s="16"/>
      <c r="E47" s="62"/>
    </row>
  </sheetData>
  <mergeCells count="4">
    <mergeCell ref="B40:B41"/>
    <mergeCell ref="C40:D40"/>
    <mergeCell ref="E40:E41"/>
    <mergeCell ref="A38:D38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2017-02-15T11:32:10Z</cp:lastPrinted>
  <dcterms:created xsi:type="dcterms:W3CDTF">2016-04-22T06:39:22Z</dcterms:created>
  <dcterms:modified xsi:type="dcterms:W3CDTF">2017-03-20T04:39:49Z</dcterms:modified>
</cp:coreProperties>
</file>