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7400" windowHeight="10110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D10" i="1"/>
  <c r="D14"/>
  <c r="E44"/>
  <c r="E45" l="1"/>
  <c r="C45"/>
  <c r="B46"/>
  <c r="C46"/>
  <c r="E19"/>
  <c r="E46" l="1"/>
  <c r="A36"/>
  <c r="D33"/>
  <c r="B6"/>
  <c r="E20"/>
  <c r="D46" l="1"/>
  <c r="D15"/>
  <c r="D12"/>
  <c r="E18"/>
  <c r="E17"/>
  <c r="D16"/>
  <c r="D13"/>
  <c r="D11"/>
  <c r="E9"/>
  <c r="B5"/>
  <c r="D35" s="1"/>
  <c r="E29" l="1"/>
  <c r="D29" s="1"/>
  <c r="D19"/>
  <c r="D30" l="1"/>
  <c r="E10"/>
  <c r="E30" s="1"/>
  <c r="E36" s="1"/>
  <c r="D37" s="1"/>
</calcChain>
</file>

<file path=xl/sharedStrings.xml><?xml version="1.0" encoding="utf-8"?>
<sst xmlns="http://schemas.openxmlformats.org/spreadsheetml/2006/main" count="101" uniqueCount="67">
  <si>
    <t>Тариф на 1 кв.м., руб</t>
  </si>
  <si>
    <t>% оплаты собственниками</t>
  </si>
  <si>
    <t>Наименование работ по содержанию общего имущества</t>
  </si>
  <si>
    <t>1.Работы по надлежащему содержанию несущих и ненесущих конструкций</t>
  </si>
  <si>
    <t>2.Работы,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в т.ч.</t>
  </si>
  <si>
    <t xml:space="preserve">*содержание систем вентиляции и дымоудаления </t>
  </si>
  <si>
    <t>*содержание систем внутридомового газового оборудования</t>
  </si>
  <si>
    <t>*работы по надлежащему содержанию и ремонту лифтов</t>
  </si>
  <si>
    <t xml:space="preserve">3.Работы по содержанию помещений, входящих в состав общего имущества в многоквартирном доме, по содержанию земельного участка и по содержанию придомовой территории. </t>
  </si>
  <si>
    <t>4.Работы по обеспечению вывоза твердых бытовых отходов</t>
  </si>
  <si>
    <t xml:space="preserve">5.Работы по обеспечению вывоза ТКО силами ООО УК "Атал".    
</t>
  </si>
  <si>
    <t xml:space="preserve">6.Обеспечение устранения аварий в соответствии с установленными предельными сроками на внутридомовых инженерных системах в многоквартирном доме. </t>
  </si>
  <si>
    <t>итого расходы</t>
  </si>
  <si>
    <t>Администрация ООО УК "Атал"</t>
  </si>
  <si>
    <t>Отчет о выполнении договора управления по содержанию общего имущества дома.</t>
  </si>
  <si>
    <t>Период</t>
  </si>
  <si>
    <t>ежедневно</t>
  </si>
  <si>
    <t>Поступило прочих доходов от размещения оборудования</t>
  </si>
  <si>
    <t>Чебоксары, ул. Лебедева, д.1</t>
  </si>
  <si>
    <t>май</t>
  </si>
  <si>
    <t>июнь</t>
  </si>
  <si>
    <t>Остаток средств на конец периода (+ есть средства, -задолженность)</t>
  </si>
  <si>
    <t>октябрь</t>
  </si>
  <si>
    <t>единица измерения работы и услуги</t>
  </si>
  <si>
    <t>Цена выполненной работы и услуги в руб.</t>
  </si>
  <si>
    <t>Кол-во месяцев</t>
  </si>
  <si>
    <t>Начислено за данный период по статье "содержание помещения",руб</t>
  </si>
  <si>
    <t>Стоимость выполн.работы /услуги на 1 кв.м.</t>
  </si>
  <si>
    <t>руб.</t>
  </si>
  <si>
    <t>7.Работы по ремонту общедомового имущества всего, в т.ч.</t>
  </si>
  <si>
    <t>декабрь</t>
  </si>
  <si>
    <t>Ресурсоснабжающая организация (РСО)</t>
  </si>
  <si>
    <t>ИТОГО</t>
  </si>
  <si>
    <t>Получено средств от применения повышающего коэффициента к квартирам без ИПУ</t>
  </si>
  <si>
    <t>2017г</t>
  </si>
  <si>
    <t>Площадь дома на 01/01/2017 г, м2</t>
  </si>
  <si>
    <t>Отчет по предоставлению коммунальных услуг по жилым помещениям за 2017 г</t>
  </si>
  <si>
    <t>март</t>
  </si>
  <si>
    <t>на содержание общего имущества дома, руб</t>
  </si>
  <si>
    <t>ООО "Коммун. Технологии" (теплоэнергия),руб</t>
  </si>
  <si>
    <t>ООО "Коммун. Технологии" (горячее водоснабжение),руб</t>
  </si>
  <si>
    <t>ОАО "Водоканал" (холодное водоснабжение), руб</t>
  </si>
  <si>
    <t>ОАО "Водоканал" (водоотведение), руб</t>
  </si>
  <si>
    <t>Чебоксарский Энергосбыт (электроэнергия), руб</t>
  </si>
  <si>
    <t>8. Расходы на коммунальные услуги потребляемые в целях содержания общего имущества дома</t>
  </si>
  <si>
    <t>Финансовый счет дома</t>
  </si>
  <si>
    <t>по индивид. потреблению, руб</t>
  </si>
  <si>
    <t>восстановление освещения перед машинным отделением</t>
  </si>
  <si>
    <t>восстановление ливневой канализации</t>
  </si>
  <si>
    <t>замена задвижек в теплоузлах 2 шт</t>
  </si>
  <si>
    <t>Предоставлено РСО по приборам учета,руб</t>
  </si>
  <si>
    <t>Всего начислено УК Атал</t>
  </si>
  <si>
    <t>софинансирование собственников по городской программе благоустройства</t>
  </si>
  <si>
    <t>сентябрь</t>
  </si>
  <si>
    <t>Приход,руб</t>
  </si>
  <si>
    <t>Расход,руб</t>
  </si>
  <si>
    <t>Остаток средств на 01/01/2017 г при 100 % оплате собственниками (+ есть средства, -задолженность)</t>
  </si>
  <si>
    <t>Начислено собственникам</t>
  </si>
  <si>
    <t>замена стояка канализации, кв.19</t>
  </si>
  <si>
    <t>замена крана ХВС в подвале, восстановление подпитки ХВС в теплоузле</t>
  </si>
  <si>
    <t>ремонт и техобследование лифтов, п.1,2</t>
  </si>
  <si>
    <t>поверка общедомового прибора учета (ОДПУ)</t>
  </si>
  <si>
    <t>замена верхней разводки ГВС на чердаке</t>
  </si>
  <si>
    <t>март, май</t>
  </si>
  <si>
    <t>Произведен перерасчет коммунальных услуг на содержание общего имущества дома по статье "содержание" в 1 полугодии 2017г</t>
  </si>
  <si>
    <t>прочим потребит. и на производ. нужды</t>
  </si>
  <si>
    <t>*электроизмерительные работы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</si>
</sst>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center" vertical="top"/>
    </xf>
    <xf numFmtId="0" fontId="2" fillId="0" borderId="0" xfId="0" applyFont="1" applyFill="1"/>
    <xf numFmtId="0" fontId="4" fillId="0" borderId="0" xfId="0" applyFont="1" applyFill="1" applyAlignment="1"/>
    <xf numFmtId="0" fontId="4" fillId="0" borderId="0" xfId="0" applyFont="1" applyFill="1"/>
    <xf numFmtId="0" fontId="4" fillId="0" borderId="0" xfId="0" applyFont="1" applyFill="1" applyAlignment="1">
      <alignment vertical="top"/>
    </xf>
    <xf numFmtId="0" fontId="3" fillId="0" borderId="4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0" xfId="0" applyFont="1" applyFill="1"/>
    <xf numFmtId="0" fontId="4" fillId="0" borderId="0" xfId="0" applyFont="1" applyFill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vertical="top" wrapText="1"/>
    </xf>
    <xf numFmtId="1" fontId="4" fillId="0" borderId="7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vertical="top" wrapText="1"/>
    </xf>
    <xf numFmtId="2" fontId="4" fillId="0" borderId="7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1" fontId="3" fillId="0" borderId="0" xfId="0" applyNumberFormat="1" applyFont="1" applyFill="1"/>
    <xf numFmtId="0" fontId="0" fillId="0" borderId="0" xfId="0" applyFill="1" applyAlignment="1"/>
    <xf numFmtId="0" fontId="4" fillId="0" borderId="2" xfId="0" applyNumberFormat="1" applyFont="1" applyFill="1" applyBorder="1" applyAlignment="1">
      <alignment vertical="top" wrapText="1"/>
    </xf>
    <xf numFmtId="0" fontId="3" fillId="0" borderId="0" xfId="0" applyFont="1" applyFill="1" applyBorder="1"/>
    <xf numFmtId="0" fontId="2" fillId="0" borderId="0" xfId="0" applyFont="1" applyFill="1" applyBorder="1"/>
    <xf numFmtId="0" fontId="4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1" fontId="3" fillId="0" borderId="12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Fill="1"/>
    <xf numFmtId="0" fontId="3" fillId="0" borderId="0" xfId="0" applyFont="1" applyFill="1" applyBorder="1" applyAlignment="1">
      <alignment vertical="top" wrapText="1"/>
    </xf>
    <xf numFmtId="2" fontId="3" fillId="0" borderId="12" xfId="0" applyNumberFormat="1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2" fontId="3" fillId="2" borderId="5" xfId="0" applyNumberFormat="1" applyFont="1" applyFill="1" applyBorder="1" applyAlignment="1">
      <alignment vertical="top" wrapText="1"/>
    </xf>
    <xf numFmtId="0" fontId="0" fillId="2" borderId="0" xfId="0" applyFill="1"/>
    <xf numFmtId="0" fontId="7" fillId="2" borderId="7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top"/>
    </xf>
    <xf numFmtId="0" fontId="4" fillId="2" borderId="0" xfId="0" applyFont="1" applyFill="1"/>
    <xf numFmtId="0" fontId="4" fillId="0" borderId="2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1" fontId="4" fillId="0" borderId="0" xfId="0" applyNumberFormat="1" applyFont="1" applyFill="1" applyAlignment="1">
      <alignment vertical="top" wrapText="1"/>
    </xf>
    <xf numFmtId="0" fontId="4" fillId="2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2" fontId="3" fillId="0" borderId="0" xfId="0" applyNumberFormat="1" applyFont="1" applyFill="1" applyAlignment="1">
      <alignment vertical="top"/>
    </xf>
    <xf numFmtId="0" fontId="5" fillId="0" borderId="14" xfId="0" applyFont="1" applyFill="1" applyBorder="1" applyAlignment="1">
      <alignment vertical="top" wrapText="1"/>
    </xf>
    <xf numFmtId="0" fontId="5" fillId="0" borderId="0" xfId="0" applyFont="1" applyFill="1" applyAlignment="1">
      <alignment vertical="top"/>
    </xf>
    <xf numFmtId="0" fontId="5" fillId="0" borderId="0" xfId="0" applyFont="1" applyFill="1" applyBorder="1" applyAlignment="1">
      <alignment vertical="top" wrapText="1"/>
    </xf>
    <xf numFmtId="1" fontId="5" fillId="0" borderId="0" xfId="0" applyNumberFormat="1" applyFont="1" applyFill="1" applyAlignment="1">
      <alignment vertical="top"/>
    </xf>
    <xf numFmtId="0" fontId="7" fillId="2" borderId="9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1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vertical="top" wrapText="1"/>
    </xf>
    <xf numFmtId="0" fontId="8" fillId="0" borderId="0" xfId="0" applyFont="1" applyFill="1"/>
    <xf numFmtId="0" fontId="3" fillId="2" borderId="18" xfId="0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vertical="top"/>
    </xf>
    <xf numFmtId="0" fontId="5" fillId="0" borderId="9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/>
    <xf numFmtId="0" fontId="9" fillId="0" borderId="0" xfId="0" applyFont="1" applyFill="1"/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9" fillId="0" borderId="0" xfId="0" applyFont="1" applyFill="1" applyBorder="1"/>
    <xf numFmtId="0" fontId="5" fillId="2" borderId="7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/>
    </xf>
    <xf numFmtId="0" fontId="7" fillId="0" borderId="0" xfId="0" applyFont="1" applyFill="1"/>
    <xf numFmtId="0" fontId="10" fillId="0" borderId="0" xfId="0" applyFont="1" applyFill="1"/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top" wrapText="1"/>
    </xf>
    <xf numFmtId="164" fontId="4" fillId="0" borderId="1" xfId="1" applyNumberFormat="1" applyFont="1" applyFill="1" applyBorder="1" applyAlignment="1">
      <alignment vertical="top"/>
    </xf>
    <xf numFmtId="164" fontId="4" fillId="0" borderId="3" xfId="1" applyNumberFormat="1" applyFont="1" applyFill="1" applyBorder="1" applyAlignment="1">
      <alignment vertical="top"/>
    </xf>
    <xf numFmtId="164" fontId="4" fillId="0" borderId="3" xfId="1" applyNumberFormat="1" applyFont="1" applyFill="1" applyBorder="1" applyAlignment="1">
      <alignment vertical="top" wrapText="1"/>
    </xf>
    <xf numFmtId="164" fontId="4" fillId="0" borderId="8" xfId="1" applyNumberFormat="1" applyFont="1" applyFill="1" applyBorder="1" applyAlignment="1">
      <alignment vertical="top" wrapText="1"/>
    </xf>
    <xf numFmtId="164" fontId="3" fillId="2" borderId="6" xfId="1" applyNumberFormat="1" applyFont="1" applyFill="1" applyBorder="1" applyAlignment="1">
      <alignment vertical="top" wrapText="1"/>
    </xf>
    <xf numFmtId="164" fontId="3" fillId="0" borderId="3" xfId="1" applyNumberFormat="1" applyFont="1" applyFill="1" applyBorder="1" applyAlignment="1">
      <alignment vertical="top" wrapText="1"/>
    </xf>
    <xf numFmtId="164" fontId="3" fillId="0" borderId="8" xfId="1" applyNumberFormat="1" applyFont="1" applyFill="1" applyBorder="1" applyAlignment="1">
      <alignment vertical="top" wrapText="1"/>
    </xf>
    <xf numFmtId="164" fontId="3" fillId="0" borderId="13" xfId="1" applyNumberFormat="1" applyFont="1" applyFill="1" applyBorder="1" applyAlignment="1">
      <alignment vertical="top" wrapText="1"/>
    </xf>
    <xf numFmtId="164" fontId="5" fillId="0" borderId="16" xfId="1" applyNumberFormat="1" applyFont="1" applyFill="1" applyBorder="1" applyAlignment="1">
      <alignment vertical="top" wrapText="1"/>
    </xf>
    <xf numFmtId="164" fontId="5" fillId="0" borderId="3" xfId="1" applyNumberFormat="1" applyFont="1" applyFill="1" applyBorder="1" applyAlignment="1">
      <alignment vertical="top" wrapText="1"/>
    </xf>
    <xf numFmtId="164" fontId="5" fillId="0" borderId="7" xfId="1" applyNumberFormat="1" applyFont="1" applyFill="1" applyBorder="1" applyAlignment="1">
      <alignment vertical="top" wrapText="1"/>
    </xf>
    <xf numFmtId="164" fontId="5" fillId="0" borderId="8" xfId="1" applyNumberFormat="1" applyFont="1" applyFill="1" applyBorder="1" applyAlignment="1">
      <alignment vertical="top" wrapText="1"/>
    </xf>
    <xf numFmtId="164" fontId="7" fillId="2" borderId="7" xfId="1" applyNumberFormat="1" applyFont="1" applyFill="1" applyBorder="1" applyAlignment="1">
      <alignment vertical="top" wrapText="1"/>
    </xf>
    <xf numFmtId="164" fontId="7" fillId="2" borderId="8" xfId="1" applyNumberFormat="1" applyFont="1" applyFill="1" applyBorder="1" applyAlignment="1">
      <alignment vertical="top" wrapText="1"/>
    </xf>
    <xf numFmtId="0" fontId="4" fillId="0" borderId="9" xfId="0" applyNumberFormat="1" applyFont="1" applyFill="1" applyBorder="1" applyAlignment="1">
      <alignment vertical="top" wrapText="1"/>
    </xf>
    <xf numFmtId="164" fontId="4" fillId="0" borderId="7" xfId="1" applyNumberFormat="1" applyFont="1" applyFill="1" applyBorder="1" applyAlignment="1">
      <alignment vertical="top"/>
    </xf>
    <xf numFmtId="164" fontId="4" fillId="0" borderId="8" xfId="1" applyNumberFormat="1" applyFont="1" applyFill="1" applyBorder="1" applyAlignment="1">
      <alignment vertical="top"/>
    </xf>
    <xf numFmtId="164" fontId="3" fillId="0" borderId="12" xfId="1" applyNumberFormat="1" applyFont="1" applyFill="1" applyBorder="1" applyAlignment="1">
      <alignment vertical="top"/>
    </xf>
    <xf numFmtId="164" fontId="3" fillId="0" borderId="13" xfId="1" applyNumberFormat="1" applyFont="1" applyFill="1" applyBorder="1" applyAlignment="1">
      <alignment vertical="top"/>
    </xf>
    <xf numFmtId="0" fontId="4" fillId="0" borderId="1" xfId="0" applyNumberFormat="1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vertical="top" wrapText="1"/>
    </xf>
    <xf numFmtId="164" fontId="5" fillId="0" borderId="15" xfId="1" applyNumberFormat="1" applyFont="1" applyFill="1" applyBorder="1" applyAlignment="1">
      <alignment vertical="top" wrapText="1"/>
    </xf>
    <xf numFmtId="164" fontId="5" fillId="0" borderId="1" xfId="1" applyNumberFormat="1" applyFont="1" applyFill="1" applyBorder="1" applyAlignment="1">
      <alignment vertical="top" wrapText="1"/>
    </xf>
    <xf numFmtId="164" fontId="3" fillId="0" borderId="0" xfId="1" applyNumberFormat="1" applyFont="1" applyFill="1" applyAlignment="1">
      <alignment horizontal="right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topLeftCell="A34" workbookViewId="0">
      <selection activeCell="E16" sqref="E16"/>
    </sheetView>
  </sheetViews>
  <sheetFormatPr defaultRowHeight="15.75"/>
  <cols>
    <col min="1" max="1" width="77.5703125" style="11" customWidth="1"/>
    <col min="2" max="2" width="13.28515625" style="11" customWidth="1"/>
    <col min="3" max="3" width="13" style="11" customWidth="1"/>
    <col min="4" max="4" width="14.5703125" style="11" customWidth="1"/>
    <col min="5" max="5" width="16" style="11" customWidth="1"/>
    <col min="6" max="6" width="10.7109375" style="6" bestFit="1" customWidth="1"/>
    <col min="7" max="7" width="9.140625" style="5"/>
    <col min="8" max="8" width="9.140625" style="1"/>
  </cols>
  <sheetData>
    <row r="1" spans="1:10" s="24" customFormat="1" ht="31.5">
      <c r="A1" s="50" t="s">
        <v>14</v>
      </c>
      <c r="B1" s="11"/>
      <c r="C1" s="51" t="s">
        <v>34</v>
      </c>
      <c r="D1" s="51" t="s">
        <v>25</v>
      </c>
      <c r="E1" s="11">
        <v>12</v>
      </c>
      <c r="F1" s="6"/>
      <c r="G1" s="4"/>
    </row>
    <row r="2" spans="1:10" s="1" customFormat="1">
      <c r="A2" s="52" t="s">
        <v>18</v>
      </c>
      <c r="B2" s="11"/>
      <c r="C2" s="11"/>
      <c r="D2" s="11"/>
      <c r="E2" s="11"/>
      <c r="F2" s="6"/>
      <c r="G2" s="5"/>
    </row>
    <row r="3" spans="1:10" s="1" customFormat="1">
      <c r="A3" s="11" t="s">
        <v>35</v>
      </c>
      <c r="B3" s="11">
        <v>4573.05</v>
      </c>
      <c r="C3" s="11"/>
      <c r="D3" s="11"/>
      <c r="E3" s="11"/>
      <c r="F3" s="6"/>
      <c r="G3" s="5"/>
    </row>
    <row r="4" spans="1:10" s="1" customFormat="1">
      <c r="A4" s="11" t="s">
        <v>0</v>
      </c>
      <c r="B4" s="11">
        <v>18.82</v>
      </c>
      <c r="C4" s="11"/>
      <c r="D4" s="11"/>
      <c r="E4" s="11"/>
      <c r="F4" s="6"/>
      <c r="G4" s="5"/>
    </row>
    <row r="5" spans="1:10" s="1" customFormat="1">
      <c r="A5" s="11" t="s">
        <v>26</v>
      </c>
      <c r="B5" s="110">
        <f>B3*B4*E1</f>
        <v>1032777.6120000001</v>
      </c>
      <c r="C5" s="53"/>
      <c r="D5" s="53"/>
      <c r="E5" s="11"/>
      <c r="F5" s="53"/>
      <c r="G5" s="11"/>
    </row>
    <row r="6" spans="1:10" s="1" customFormat="1" ht="31.5">
      <c r="A6" s="11" t="s">
        <v>64</v>
      </c>
      <c r="B6" s="110">
        <f>-27033.08-10658.7</f>
        <v>-37691.78</v>
      </c>
      <c r="C6" s="53"/>
      <c r="D6" s="53"/>
      <c r="E6" s="11"/>
      <c r="F6" s="53"/>
      <c r="G6" s="11"/>
      <c r="H6" s="5"/>
      <c r="I6" s="5"/>
      <c r="J6" s="5"/>
    </row>
    <row r="7" spans="1:10" s="1" customFormat="1" ht="16.5" thickBot="1">
      <c r="A7" s="11" t="s">
        <v>1</v>
      </c>
      <c r="B7" s="11">
        <v>100</v>
      </c>
      <c r="C7" s="11"/>
      <c r="D7" s="11"/>
      <c r="E7" s="11"/>
      <c r="F7" s="53"/>
      <c r="G7" s="5"/>
    </row>
    <row r="8" spans="1:10" s="2" customFormat="1" ht="63">
      <c r="A8" s="7" t="s">
        <v>2</v>
      </c>
      <c r="B8" s="9" t="s">
        <v>15</v>
      </c>
      <c r="C8" s="9" t="s">
        <v>23</v>
      </c>
      <c r="D8" s="9" t="s">
        <v>27</v>
      </c>
      <c r="E8" s="8" t="s">
        <v>24</v>
      </c>
      <c r="F8" s="46"/>
      <c r="G8" s="46"/>
    </row>
    <row r="9" spans="1:10" s="1" customFormat="1" ht="15.75" customHeight="1">
      <c r="A9" s="12" t="s">
        <v>3</v>
      </c>
      <c r="B9" s="28" t="s">
        <v>16</v>
      </c>
      <c r="C9" s="84" t="s">
        <v>28</v>
      </c>
      <c r="D9" s="13">
        <v>0.89</v>
      </c>
      <c r="E9" s="89">
        <f>D9*B3*E1</f>
        <v>48840.173999999999</v>
      </c>
      <c r="F9" s="6"/>
      <c r="G9" s="5"/>
    </row>
    <row r="10" spans="1:10" s="1" customFormat="1" ht="47.25">
      <c r="A10" s="12" t="s">
        <v>4</v>
      </c>
      <c r="B10" s="28" t="s">
        <v>16</v>
      </c>
      <c r="C10" s="84" t="s">
        <v>28</v>
      </c>
      <c r="D10" s="13">
        <f>4.63+D11+D12+D13+D14</f>
        <v>6.4098843222794413</v>
      </c>
      <c r="E10" s="89">
        <f>D10*E1*B3</f>
        <v>351752.658</v>
      </c>
      <c r="F10" s="6"/>
      <c r="G10" s="5"/>
    </row>
    <row r="11" spans="1:10" s="1" customFormat="1" ht="15.75" customHeight="1">
      <c r="A11" s="14" t="s">
        <v>5</v>
      </c>
      <c r="B11" s="28"/>
      <c r="C11" s="84" t="s">
        <v>28</v>
      </c>
      <c r="D11" s="13">
        <f>E11/E1/B3</f>
        <v>7.6535353866675412E-2</v>
      </c>
      <c r="E11" s="89">
        <v>4200</v>
      </c>
      <c r="F11" s="6"/>
      <c r="G11" s="5"/>
    </row>
    <row r="12" spans="1:10" s="1" customFormat="1" ht="15.75" customHeight="1">
      <c r="A12" s="14" t="s">
        <v>6</v>
      </c>
      <c r="B12" s="28"/>
      <c r="C12" s="84" t="s">
        <v>28</v>
      </c>
      <c r="D12" s="13">
        <f>E12/E1/B3</f>
        <v>3.7119646625337573E-2</v>
      </c>
      <c r="E12" s="89">
        <v>2037</v>
      </c>
      <c r="F12" s="6"/>
      <c r="G12" s="5"/>
    </row>
    <row r="13" spans="1:10" s="1" customFormat="1" ht="15.75" customHeight="1">
      <c r="A13" s="14" t="s">
        <v>7</v>
      </c>
      <c r="B13" s="28" t="s">
        <v>16</v>
      </c>
      <c r="C13" s="84" t="s">
        <v>28</v>
      </c>
      <c r="D13" s="13">
        <f>E13/B3/E1</f>
        <v>1.5893112911514198</v>
      </c>
      <c r="E13" s="89">
        <v>87216</v>
      </c>
      <c r="F13" s="6"/>
      <c r="G13" s="5"/>
    </row>
    <row r="14" spans="1:10" s="1" customFormat="1" ht="15.75" customHeight="1">
      <c r="A14" s="14" t="s">
        <v>66</v>
      </c>
      <c r="B14" s="28" t="s">
        <v>22</v>
      </c>
      <c r="C14" s="84" t="s">
        <v>28</v>
      </c>
      <c r="D14" s="13">
        <f>E14/E1/B3</f>
        <v>7.6918030636008786E-2</v>
      </c>
      <c r="E14" s="89">
        <v>4221</v>
      </c>
      <c r="F14" s="6"/>
      <c r="G14" s="5"/>
    </row>
    <row r="15" spans="1:10" s="1" customFormat="1" ht="47.25">
      <c r="A15" s="12" t="s">
        <v>8</v>
      </c>
      <c r="B15" s="28" t="s">
        <v>16</v>
      </c>
      <c r="C15" s="84" t="s">
        <v>28</v>
      </c>
      <c r="D15" s="13">
        <f>E15/E1/B3</f>
        <v>3.5643060976809786</v>
      </c>
      <c r="E15" s="89">
        <v>195597</v>
      </c>
      <c r="F15" s="6"/>
      <c r="G15" s="5"/>
    </row>
    <row r="16" spans="1:10" s="1" customFormat="1" ht="18" customHeight="1">
      <c r="A16" s="12" t="s">
        <v>9</v>
      </c>
      <c r="B16" s="28" t="s">
        <v>16</v>
      </c>
      <c r="C16" s="84" t="s">
        <v>28</v>
      </c>
      <c r="D16" s="13">
        <f>E16/E1/B3</f>
        <v>2.1482198241144674</v>
      </c>
      <c r="E16" s="89">
        <v>117887</v>
      </c>
      <c r="F16" s="6"/>
      <c r="G16" s="5"/>
    </row>
    <row r="17" spans="1:10" s="1" customFormat="1" ht="16.5" customHeight="1">
      <c r="A17" s="12" t="s">
        <v>10</v>
      </c>
      <c r="B17" s="28" t="s">
        <v>16</v>
      </c>
      <c r="C17" s="84" t="s">
        <v>28</v>
      </c>
      <c r="D17" s="13">
        <v>0.56999999999999995</v>
      </c>
      <c r="E17" s="89">
        <f>D17*E1*B3</f>
        <v>31279.662</v>
      </c>
      <c r="F17" s="6"/>
      <c r="G17" s="5"/>
    </row>
    <row r="18" spans="1:10" s="1" customFormat="1" ht="48" thickBot="1">
      <c r="A18" s="30" t="s">
        <v>11</v>
      </c>
      <c r="B18" s="31" t="s">
        <v>16</v>
      </c>
      <c r="C18" s="32" t="s">
        <v>28</v>
      </c>
      <c r="D18" s="21">
        <v>0.49</v>
      </c>
      <c r="E18" s="90">
        <f>D18*E1*B3</f>
        <v>26889.534</v>
      </c>
      <c r="F18" s="6"/>
      <c r="G18" s="5"/>
    </row>
    <row r="19" spans="1:10" s="44" customFormat="1">
      <c r="A19" s="41" t="s">
        <v>29</v>
      </c>
      <c r="B19" s="42"/>
      <c r="C19" s="42"/>
      <c r="D19" s="43">
        <f>E19/E1/B3</f>
        <v>2.1798877845930686</v>
      </c>
      <c r="E19" s="91">
        <f>E20+E21+E22+E23+E24+E25+E26+E27+E28</f>
        <v>119624.82999999999</v>
      </c>
      <c r="F19" s="54"/>
      <c r="G19" s="47"/>
    </row>
    <row r="20" spans="1:10" s="3" customFormat="1" ht="15.75" customHeight="1">
      <c r="A20" s="16" t="s">
        <v>59</v>
      </c>
      <c r="B20" s="28" t="s">
        <v>63</v>
      </c>
      <c r="C20" s="49" t="s">
        <v>28</v>
      </c>
      <c r="D20" s="17"/>
      <c r="E20" s="92">
        <f>1703.41+1029.72</f>
        <v>2733.13</v>
      </c>
      <c r="F20" s="55"/>
      <c r="G20" s="10"/>
    </row>
    <row r="21" spans="1:10" s="3" customFormat="1" ht="15.75" customHeight="1">
      <c r="A21" s="16" t="s">
        <v>61</v>
      </c>
      <c r="B21" s="28" t="s">
        <v>19</v>
      </c>
      <c r="C21" s="83" t="s">
        <v>28</v>
      </c>
      <c r="D21" s="17"/>
      <c r="E21" s="92">
        <v>7624.2</v>
      </c>
      <c r="F21" s="55"/>
      <c r="G21" s="10"/>
    </row>
    <row r="22" spans="1:10" s="3" customFormat="1" ht="15.75" customHeight="1">
      <c r="A22" s="19" t="s">
        <v>47</v>
      </c>
      <c r="B22" s="28" t="s">
        <v>19</v>
      </c>
      <c r="C22" s="49" t="s">
        <v>28</v>
      </c>
      <c r="D22" s="17"/>
      <c r="E22" s="92">
        <v>711.66</v>
      </c>
      <c r="F22" s="55"/>
      <c r="G22" s="10"/>
    </row>
    <row r="23" spans="1:10" s="3" customFormat="1" ht="15.75" customHeight="1">
      <c r="A23" s="16" t="s">
        <v>48</v>
      </c>
      <c r="B23" s="28" t="s">
        <v>19</v>
      </c>
      <c r="C23" s="49" t="s">
        <v>28</v>
      </c>
      <c r="D23" s="17"/>
      <c r="E23" s="92">
        <v>4629.05</v>
      </c>
      <c r="F23" s="55"/>
      <c r="G23" s="10"/>
    </row>
    <row r="24" spans="1:10" s="3" customFormat="1" ht="15.75" customHeight="1">
      <c r="A24" s="16" t="s">
        <v>49</v>
      </c>
      <c r="B24" s="28" t="s">
        <v>20</v>
      </c>
      <c r="C24" s="49" t="s">
        <v>28</v>
      </c>
      <c r="D24" s="17"/>
      <c r="E24" s="92">
        <v>8792.59</v>
      </c>
      <c r="F24" s="55"/>
      <c r="G24" s="10"/>
    </row>
    <row r="25" spans="1:10" s="3" customFormat="1" ht="30.75" customHeight="1">
      <c r="A25" s="16" t="s">
        <v>52</v>
      </c>
      <c r="B25" s="28" t="s">
        <v>53</v>
      </c>
      <c r="C25" s="49" t="s">
        <v>28</v>
      </c>
      <c r="D25" s="17"/>
      <c r="E25" s="92">
        <v>23023.29</v>
      </c>
      <c r="F25" s="55"/>
      <c r="G25" s="10"/>
    </row>
    <row r="26" spans="1:10" s="3" customFormat="1" ht="15.75" customHeight="1">
      <c r="A26" s="16" t="s">
        <v>58</v>
      </c>
      <c r="B26" s="28" t="s">
        <v>37</v>
      </c>
      <c r="C26" s="49" t="s">
        <v>28</v>
      </c>
      <c r="D26" s="17"/>
      <c r="E26" s="92">
        <v>791.92</v>
      </c>
      <c r="F26" s="55"/>
      <c r="G26" s="10"/>
    </row>
    <row r="27" spans="1:10" s="3" customFormat="1" ht="15.75" customHeight="1">
      <c r="A27" s="16" t="s">
        <v>60</v>
      </c>
      <c r="B27" s="28" t="s">
        <v>37</v>
      </c>
      <c r="C27" s="84" t="s">
        <v>28</v>
      </c>
      <c r="D27" s="13"/>
      <c r="E27" s="92">
        <v>24000</v>
      </c>
      <c r="F27" s="55"/>
      <c r="G27" s="10"/>
    </row>
    <row r="28" spans="1:10" s="3" customFormat="1" ht="15.75" customHeight="1" thickBot="1">
      <c r="A28" s="20" t="s">
        <v>62</v>
      </c>
      <c r="B28" s="31" t="s">
        <v>30</v>
      </c>
      <c r="C28" s="32" t="s">
        <v>28</v>
      </c>
      <c r="D28" s="18"/>
      <c r="E28" s="93">
        <v>47318.99</v>
      </c>
      <c r="F28" s="55"/>
      <c r="G28" s="10"/>
    </row>
    <row r="29" spans="1:10" s="27" customFormat="1" ht="32.25" thickBot="1">
      <c r="A29" s="85" t="s">
        <v>44</v>
      </c>
      <c r="B29" s="86"/>
      <c r="C29" s="86" t="s">
        <v>28</v>
      </c>
      <c r="D29" s="107">
        <f>E29/B3/E1</f>
        <v>1.2707602147363357</v>
      </c>
      <c r="E29" s="94">
        <f>D46</f>
        <v>69735</v>
      </c>
      <c r="F29" s="39"/>
      <c r="G29" s="37"/>
      <c r="H29" s="26"/>
      <c r="I29" s="26"/>
      <c r="J29" s="26"/>
    </row>
    <row r="30" spans="1:10" s="1" customFormat="1" ht="16.5" customHeight="1" thickBot="1">
      <c r="A30" s="34" t="s">
        <v>12</v>
      </c>
      <c r="B30" s="35"/>
      <c r="C30" s="35"/>
      <c r="D30" s="40">
        <f>D9+D10+D15+D16+D17+D18+D19+D29</f>
        <v>17.523058243404289</v>
      </c>
      <c r="E30" s="94">
        <f>E9+E10+E15+E16+E17+E18+E19+E29</f>
        <v>961605.85799999989</v>
      </c>
      <c r="F30" s="56"/>
      <c r="G30" s="23"/>
    </row>
    <row r="31" spans="1:10" s="27" customFormat="1" ht="16.5" thickBot="1">
      <c r="A31" s="116" t="s">
        <v>45</v>
      </c>
      <c r="B31" s="117"/>
      <c r="C31" s="117"/>
      <c r="D31" s="67" t="s">
        <v>54</v>
      </c>
      <c r="E31" s="68" t="s">
        <v>55</v>
      </c>
      <c r="F31" s="36"/>
      <c r="G31" s="39"/>
      <c r="H31" s="69"/>
      <c r="I31" s="26"/>
      <c r="J31" s="26"/>
    </row>
    <row r="32" spans="1:10" s="74" customFormat="1" ht="31.5" customHeight="1">
      <c r="A32" s="57" t="s">
        <v>56</v>
      </c>
      <c r="B32" s="33"/>
      <c r="C32" s="72" t="s">
        <v>28</v>
      </c>
      <c r="D32" s="108">
        <v>44836</v>
      </c>
      <c r="E32" s="95"/>
      <c r="F32" s="58"/>
      <c r="G32" s="73"/>
    </row>
    <row r="33" spans="1:10" s="74" customFormat="1">
      <c r="A33" s="14" t="s">
        <v>17</v>
      </c>
      <c r="B33" s="29"/>
      <c r="C33" s="75" t="s">
        <v>28</v>
      </c>
      <c r="D33" s="109">
        <f>991*E1</f>
        <v>11892</v>
      </c>
      <c r="E33" s="96"/>
      <c r="F33" s="58"/>
      <c r="G33" s="73"/>
    </row>
    <row r="34" spans="1:10" s="78" customFormat="1" ht="31.5">
      <c r="A34" s="14" t="s">
        <v>33</v>
      </c>
      <c r="B34" s="29"/>
      <c r="C34" s="75" t="s">
        <v>28</v>
      </c>
      <c r="D34" s="109">
        <v>11551</v>
      </c>
      <c r="E34" s="96"/>
      <c r="F34" s="59"/>
      <c r="G34" s="76"/>
      <c r="H34" s="77"/>
      <c r="I34" s="77"/>
      <c r="J34" s="77"/>
    </row>
    <row r="35" spans="1:10" s="74" customFormat="1">
      <c r="A35" s="14" t="s">
        <v>57</v>
      </c>
      <c r="B35" s="29"/>
      <c r="C35" s="75" t="s">
        <v>28</v>
      </c>
      <c r="D35" s="109">
        <f>B5+B6</f>
        <v>995085.83200000005</v>
      </c>
      <c r="E35" s="96"/>
      <c r="F35" s="60"/>
      <c r="G35" s="73"/>
    </row>
    <row r="36" spans="1:10" s="74" customFormat="1">
      <c r="A36" s="70" t="str">
        <f>A30</f>
        <v>итого расходы</v>
      </c>
      <c r="B36" s="71"/>
      <c r="C36" s="75" t="s">
        <v>28</v>
      </c>
      <c r="D36" s="97"/>
      <c r="E36" s="98">
        <f>E30</f>
        <v>961605.85799999989</v>
      </c>
      <c r="F36" s="60"/>
      <c r="G36" s="73"/>
    </row>
    <row r="37" spans="1:10" s="82" customFormat="1" ht="15.75" customHeight="1" thickBot="1">
      <c r="A37" s="61" t="s">
        <v>21</v>
      </c>
      <c r="B37" s="45"/>
      <c r="C37" s="79" t="s">
        <v>28</v>
      </c>
      <c r="D37" s="99">
        <f>D32+D33+D34+D35-E36</f>
        <v>101758.97400000005</v>
      </c>
      <c r="E37" s="100"/>
      <c r="F37" s="80"/>
      <c r="G37" s="81"/>
    </row>
    <row r="38" spans="1:10" s="1" customFormat="1">
      <c r="A38" s="113" t="s">
        <v>36</v>
      </c>
      <c r="B38" s="114"/>
      <c r="C38" s="114"/>
      <c r="D38" s="114"/>
      <c r="E38" s="115"/>
      <c r="F38" s="62"/>
      <c r="G38" s="5"/>
    </row>
    <row r="39" spans="1:10" s="38" customFormat="1" ht="15.75" customHeight="1">
      <c r="A39" s="48" t="s">
        <v>31</v>
      </c>
      <c r="B39" s="111" t="s">
        <v>50</v>
      </c>
      <c r="C39" s="118" t="s">
        <v>51</v>
      </c>
      <c r="D39" s="119"/>
      <c r="E39" s="120"/>
      <c r="F39" s="6"/>
      <c r="G39" s="66"/>
      <c r="H39" s="66"/>
      <c r="I39" s="66"/>
    </row>
    <row r="40" spans="1:10" s="38" customFormat="1" ht="79.5" customHeight="1">
      <c r="A40" s="12"/>
      <c r="B40" s="112"/>
      <c r="C40" s="106" t="s">
        <v>46</v>
      </c>
      <c r="D40" s="106" t="s">
        <v>38</v>
      </c>
      <c r="E40" s="15" t="s">
        <v>65</v>
      </c>
      <c r="F40" s="63"/>
      <c r="G40" s="66"/>
      <c r="H40" s="66"/>
      <c r="I40" s="66"/>
    </row>
    <row r="41" spans="1:10" s="1" customFormat="1">
      <c r="A41" s="25" t="s">
        <v>39</v>
      </c>
      <c r="B41" s="87">
        <v>980635</v>
      </c>
      <c r="C41" s="87">
        <v>980648</v>
      </c>
      <c r="D41" s="87"/>
      <c r="E41" s="88"/>
      <c r="F41" s="63"/>
      <c r="G41" s="5"/>
    </row>
    <row r="42" spans="1:10" s="1" customFormat="1">
      <c r="A42" s="25" t="s">
        <v>40</v>
      </c>
      <c r="B42" s="87">
        <v>423265</v>
      </c>
      <c r="C42" s="87">
        <v>398209</v>
      </c>
      <c r="D42" s="87">
        <v>21955</v>
      </c>
      <c r="E42" s="88"/>
      <c r="F42" s="63"/>
      <c r="G42" s="5"/>
    </row>
    <row r="43" spans="1:10" s="1" customFormat="1">
      <c r="A43" s="25" t="s">
        <v>41</v>
      </c>
      <c r="B43" s="87">
        <v>91911</v>
      </c>
      <c r="C43" s="87">
        <v>88261</v>
      </c>
      <c r="D43" s="87">
        <v>3067</v>
      </c>
      <c r="E43" s="88">
        <v>585</v>
      </c>
      <c r="F43" s="63"/>
      <c r="G43" s="5"/>
    </row>
    <row r="44" spans="1:10" s="1" customFormat="1">
      <c r="A44" s="25" t="s">
        <v>42</v>
      </c>
      <c r="B44" s="87">
        <v>165359</v>
      </c>
      <c r="C44" s="87">
        <v>160306</v>
      </c>
      <c r="D44" s="87">
        <v>3856</v>
      </c>
      <c r="E44" s="103">
        <f>473+724</f>
        <v>1197</v>
      </c>
      <c r="F44" s="63"/>
      <c r="G44" s="5"/>
    </row>
    <row r="45" spans="1:10" s="1" customFormat="1" ht="16.5" thickBot="1">
      <c r="A45" s="101" t="s">
        <v>43</v>
      </c>
      <c r="B45" s="102">
        <v>393753</v>
      </c>
      <c r="C45" s="102">
        <f>352749</f>
        <v>352749</v>
      </c>
      <c r="D45" s="102">
        <v>40857</v>
      </c>
      <c r="E45" s="103">
        <f>89+60</f>
        <v>149</v>
      </c>
      <c r="F45" s="63"/>
      <c r="G45" s="5"/>
    </row>
    <row r="46" spans="1:10" s="1" customFormat="1" ht="16.5" thickBot="1">
      <c r="A46" s="34" t="s">
        <v>32</v>
      </c>
      <c r="B46" s="104">
        <f>SUM(B41:B45)</f>
        <v>2054923</v>
      </c>
      <c r="C46" s="104">
        <f>SUM(C41:C45)</f>
        <v>1980173</v>
      </c>
      <c r="D46" s="104">
        <f>SUM(D41:D45)</f>
        <v>69735</v>
      </c>
      <c r="E46" s="105">
        <f>SUM(E41:E45)</f>
        <v>1931</v>
      </c>
      <c r="F46" s="6"/>
      <c r="G46" s="5"/>
    </row>
    <row r="47" spans="1:10" s="1" customFormat="1">
      <c r="A47" s="22" t="s">
        <v>13</v>
      </c>
      <c r="B47" s="22"/>
      <c r="C47" s="64"/>
      <c r="D47" s="65"/>
      <c r="E47" s="22"/>
      <c r="F47" s="6"/>
      <c r="G47" s="5"/>
    </row>
    <row r="48" spans="1:10" s="1" customFormat="1">
      <c r="A48" s="11"/>
      <c r="B48" s="11"/>
      <c r="C48" s="11"/>
      <c r="D48" s="11"/>
      <c r="E48" s="11"/>
      <c r="F48" s="6"/>
      <c r="G48" s="5"/>
    </row>
  </sheetData>
  <mergeCells count="4">
    <mergeCell ref="B39:B40"/>
    <mergeCell ref="A38:E38"/>
    <mergeCell ref="A31:C31"/>
    <mergeCell ref="C39:E39"/>
  </mergeCells>
  <pageMargins left="0.31496062992125984" right="0.31496062992125984" top="0.35433070866141736" bottom="0.35433070866141736" header="0.31496062992125984" footer="0.31496062992125984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19" sqref="G19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2018-02-21T12:51:30Z</cp:lastPrinted>
  <dcterms:created xsi:type="dcterms:W3CDTF">2016-04-22T06:39:22Z</dcterms:created>
  <dcterms:modified xsi:type="dcterms:W3CDTF">2018-03-16T10:05:25Z</dcterms:modified>
</cp:coreProperties>
</file>