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10" i="1"/>
  <c r="D14"/>
  <c r="E30"/>
  <c r="D49"/>
  <c r="E46" l="1"/>
  <c r="E47" l="1"/>
  <c r="B48"/>
  <c r="C48"/>
  <c r="E48"/>
  <c r="B5"/>
  <c r="E19"/>
  <c r="E27"/>
  <c r="C31"/>
  <c r="C35"/>
  <c r="C38" l="1"/>
  <c r="A38"/>
  <c r="D34"/>
  <c r="B6" l="1"/>
  <c r="D37" s="1"/>
  <c r="D48"/>
  <c r="D30" s="1"/>
  <c r="D12"/>
  <c r="D15" l="1"/>
  <c r="E18"/>
  <c r="E17"/>
  <c r="D16"/>
  <c r="D13"/>
  <c r="D11"/>
  <c r="E9"/>
  <c r="D19" l="1"/>
  <c r="E10" l="1"/>
  <c r="E31" l="1"/>
  <c r="D31" l="1"/>
  <c r="E38"/>
  <c r="D39" s="1"/>
</calcChain>
</file>

<file path=xl/sharedStrings.xml><?xml version="1.0" encoding="utf-8"?>
<sst xmlns="http://schemas.openxmlformats.org/spreadsheetml/2006/main" count="105" uniqueCount="70">
  <si>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</si>
  <si>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</si>
  <si>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</si>
  <si>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</si>
  <si>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</si>
  <si>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</si>
  <si>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</si>
  <si>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</si>
  <si>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</si>
  <si>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</si>
  <si>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</si>
  <si>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</si>
  <si>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</si>
  <si>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</si>
  <si>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</si>
  <si>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</si>
  <si>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</si>
  <si>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д.11</t>
  </si>
  <si>
    <t>май</t>
  </si>
  <si>
    <t>июнь</t>
  </si>
  <si>
    <t>Остаток средств на конец периода (+ есть средства, -задолженность)</t>
  </si>
  <si>
    <t>сентябрь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</si>
  <si>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</si>
  <si>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</si>
  <si>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</si>
  <si>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</si>
  <si>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</si>
  <si>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</si>
  <si>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декабрь</t>
  </si>
  <si>
    <t>Ресурсоснабжающая организация (РСО)</t>
  </si>
  <si>
    <t>ИТОГО</t>
  </si>
  <si>
    <t>Получено средств от применения повышающего коэффициента к квартирам без ИПУ</t>
  </si>
  <si>
    <t>2017г</t>
  </si>
  <si>
    <t>Площадь дома на 01/01/2017 г, м2</t>
  </si>
  <si>
    <t>Остаток средств на 01/01/2017 г (+ есть средства, -задолженность)</t>
  </si>
  <si>
    <t>Отчет по предоставлению коммунальных услуг по жилым помещениям за 2017 г</t>
  </si>
  <si>
    <t>8. Расходы на коммунальные услуги потребляемые в целях содержания общего имущества дома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</si>
  <si>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</si>
  <si>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</si>
  <si>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</si>
  <si>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</si>
  <si>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</si>
  <si>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</si>
  <si>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7.Работы по ремонту общедомового имущества всего, в т.ч.</t>
  </si>
  <si>
    <t>Финансовый счет дома</t>
  </si>
  <si>
    <t>по индивид. потреблению, руб</t>
  </si>
  <si>
    <t>Предоставлено РСО по приборам учета, руб</t>
  </si>
  <si>
    <t>Всего начислено УК Атал</t>
  </si>
  <si>
    <t>замена нижней разводки ХВС</t>
  </si>
  <si>
    <t>замена стояка отопления кв.4</t>
  </si>
  <si>
    <t>ремонт мягкой кровли балконных козырьков, кв.39,78</t>
  </si>
  <si>
    <t>подготовка к отопит.сезону и окраска теплоузлов</t>
  </si>
  <si>
    <t>Тариф на 1 кв.м., руб 1 полугодие/2 полугодие</t>
  </si>
  <si>
    <t>Приход,руб</t>
  </si>
  <si>
    <t>Расход,руб</t>
  </si>
  <si>
    <t>Начислено собственникам</t>
  </si>
  <si>
    <t>Получено средств от сдачи металлолома</t>
  </si>
  <si>
    <t>замена стояка канализации,кв.8,79</t>
  </si>
  <si>
    <t>июль,окт</t>
  </si>
  <si>
    <t>поверка общедомового прибора учета (ОДПУ)</t>
  </si>
  <si>
    <t>ремонт мягкой кровли кв. 77,78</t>
  </si>
  <si>
    <t>установка сетки на продухи подвала п.1</t>
  </si>
  <si>
    <t>восстановление освещения перед машинными отделениями</t>
  </si>
  <si>
    <t>замена общедомового прибора учета ХВС</t>
  </si>
  <si>
    <t>Произведен перерасчет коммунальных услуг на содержание общего имущества дома по статье "содержание" в 1 полугодии 2017г</t>
  </si>
  <si>
    <t>прочим потребит. и на производ. нужды</t>
  </si>
  <si>
    <t>Экономия расходов на коммунальные услуги потребляемые в целях содержания общего имущества дома за 2017 г составила, руб</t>
  </si>
  <si>
    <t>*электроизмерительные работы</t>
  </si>
  <si>
    <t>руб.</t>
  </si>
  <si>
    <t>ноябрь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</si>
</sst>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1" fontId="4" fillId="0" borderId="4" xfId="0" applyNumberFormat="1" applyFont="1" applyFill="1" applyBorder="1" applyAlignment="1">
      <alignment vertical="top" wrapText="1"/>
    </xf>
    <xf numFmtId="0" fontId="3" fillId="0" borderId="0" xfId="0" applyFont="1" applyFill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3" xfId="0" applyFont="1" applyFill="1" applyBorder="1" applyAlignment="1">
      <alignment horizontal="center" vertical="top" wrapText="1"/>
    </xf>
    <xf numFmtId="1" fontId="3" fillId="0" borderId="0" xfId="0" applyNumberFormat="1" applyFont="1" applyFill="1"/>
    <xf numFmtId="0" fontId="4" fillId="0" borderId="2" xfId="0" applyNumberFormat="1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1" fontId="3" fillId="0" borderId="15" xfId="0" applyNumberFormat="1" applyFont="1" applyFill="1" applyBorder="1" applyAlignment="1">
      <alignment vertical="top" wrapText="1"/>
    </xf>
    <xf numFmtId="2" fontId="3" fillId="0" borderId="1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2" fontId="3" fillId="2" borderId="7" xfId="0" applyNumberFormat="1" applyFont="1" applyFill="1" applyBorder="1" applyAlignment="1">
      <alignment vertical="top" wrapText="1"/>
    </xf>
    <xf numFmtId="0" fontId="0" fillId="2" borderId="0" xfId="0" applyFill="1"/>
    <xf numFmtId="0" fontId="8" fillId="0" borderId="0" xfId="0" applyFont="1" applyFill="1"/>
    <xf numFmtId="0" fontId="0" fillId="0" borderId="0" xfId="0" applyFont="1" applyFill="1"/>
    <xf numFmtId="0" fontId="7" fillId="2" borderId="1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2" borderId="0" xfId="0" applyFont="1" applyFill="1"/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1" fontId="4" fillId="0" borderId="0" xfId="0" applyNumberFormat="1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2" fontId="3" fillId="0" borderId="0" xfId="0" applyNumberFormat="1" applyFont="1" applyFill="1" applyAlignment="1">
      <alignment vertical="top"/>
    </xf>
    <xf numFmtId="0" fontId="5" fillId="0" borderId="20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vertical="top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0" xfId="0" applyFont="1" applyFill="1"/>
    <xf numFmtId="0" fontId="9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9" fillId="0" borderId="0" xfId="0" applyFont="1" applyFill="1" applyBorder="1"/>
    <xf numFmtId="0" fontId="5" fillId="0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7" fillId="2" borderId="0" xfId="0" applyFont="1" applyFill="1"/>
    <xf numFmtId="0" fontId="10" fillId="2" borderId="0" xfId="0" applyFont="1" applyFill="1"/>
    <xf numFmtId="1" fontId="4" fillId="0" borderId="15" xfId="0" applyNumberFormat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vertical="top" wrapText="1"/>
    </xf>
    <xf numFmtId="164" fontId="3" fillId="2" borderId="8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vertical="top" wrapText="1"/>
    </xf>
    <xf numFmtId="164" fontId="3" fillId="0" borderId="5" xfId="1" applyNumberFormat="1" applyFont="1" applyFill="1" applyBorder="1" applyAlignment="1">
      <alignment vertical="top" wrapText="1"/>
    </xf>
    <xf numFmtId="164" fontId="3" fillId="0" borderId="16" xfId="1" applyNumberFormat="1" applyFont="1" applyFill="1" applyBorder="1" applyAlignment="1">
      <alignment vertical="top" wrapText="1"/>
    </xf>
    <xf numFmtId="164" fontId="5" fillId="0" borderId="22" xfId="1" applyNumberFormat="1" applyFont="1" applyFill="1" applyBorder="1" applyAlignment="1">
      <alignment vertical="top" wrapText="1"/>
    </xf>
    <xf numFmtId="164" fontId="5" fillId="0" borderId="3" xfId="1" applyNumberFormat="1" applyFont="1" applyFill="1" applyBorder="1" applyAlignment="1">
      <alignment vertical="top" wrapText="1"/>
    </xf>
    <xf numFmtId="164" fontId="5" fillId="0" borderId="11" xfId="1" applyNumberFormat="1" applyFont="1" applyFill="1" applyBorder="1" applyAlignment="1">
      <alignment vertical="top" wrapText="1"/>
    </xf>
    <xf numFmtId="164" fontId="5" fillId="0" borderId="12" xfId="1" applyNumberFormat="1" applyFont="1" applyFill="1" applyBorder="1" applyAlignment="1">
      <alignment vertical="top" wrapText="1"/>
    </xf>
    <xf numFmtId="164" fontId="7" fillId="2" borderId="11" xfId="1" applyNumberFormat="1" applyFont="1" applyFill="1" applyBorder="1" applyAlignment="1">
      <alignment vertical="top" wrapText="1"/>
    </xf>
    <xf numFmtId="164" fontId="7" fillId="2" borderId="12" xfId="1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164" fontId="4" fillId="0" borderId="11" xfId="1" applyNumberFormat="1" applyFont="1" applyFill="1" applyBorder="1" applyAlignment="1">
      <alignment vertical="top"/>
    </xf>
    <xf numFmtId="164" fontId="4" fillId="0" borderId="12" xfId="1" applyNumberFormat="1" applyFont="1" applyFill="1" applyBorder="1" applyAlignment="1">
      <alignment vertical="top"/>
    </xf>
    <xf numFmtId="164" fontId="3" fillId="0" borderId="15" xfId="1" applyNumberFormat="1" applyFont="1" applyFill="1" applyBorder="1" applyAlignment="1">
      <alignment vertical="top"/>
    </xf>
    <xf numFmtId="164" fontId="3" fillId="0" borderId="16" xfId="1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vertical="top" wrapText="1"/>
    </xf>
    <xf numFmtId="164" fontId="5" fillId="0" borderId="15" xfId="1" applyNumberFormat="1" applyFont="1" applyFill="1" applyBorder="1" applyAlignment="1">
      <alignment vertical="top"/>
    </xf>
    <xf numFmtId="164" fontId="5" fillId="0" borderId="16" xfId="1" applyNumberFormat="1" applyFont="1" applyFill="1" applyBorder="1" applyAlignment="1">
      <alignment vertical="top"/>
    </xf>
    <xf numFmtId="0" fontId="5" fillId="0" borderId="0" xfId="0" applyFont="1" applyFill="1" applyAlignment="1">
      <alignment vertical="top" wrapText="1"/>
    </xf>
    <xf numFmtId="2" fontId="4" fillId="0" borderId="18" xfId="0" applyNumberFormat="1" applyFont="1" applyFill="1" applyBorder="1" applyAlignment="1">
      <alignment vertical="top" wrapText="1"/>
    </xf>
    <xf numFmtId="164" fontId="3" fillId="0" borderId="19" xfId="1" applyNumberFormat="1" applyFont="1" applyFill="1" applyBorder="1" applyAlignment="1">
      <alignment vertical="top" wrapText="1"/>
    </xf>
    <xf numFmtId="164" fontId="5" fillId="0" borderId="21" xfId="1" applyNumberFormat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vertical="top" wrapText="1"/>
    </xf>
    <xf numFmtId="164" fontId="3" fillId="0" borderId="0" xfId="1" applyNumberFormat="1" applyFont="1" applyFill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26" xfId="0" applyNumberFormat="1" applyFont="1" applyFill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workbookViewId="0">
      <selection activeCell="E16" sqref="E16"/>
    </sheetView>
  </sheetViews>
  <sheetFormatPr defaultRowHeight="15.75"/>
  <cols>
    <col min="1" max="1" width="74.42578125" style="4" customWidth="1"/>
    <col min="2" max="2" width="13.5703125" style="4" customWidth="1"/>
    <col min="3" max="3" width="13.28515625" style="4" customWidth="1"/>
    <col min="4" max="4" width="15.7109375" style="4" customWidth="1"/>
    <col min="5" max="5" width="16.28515625" style="4" customWidth="1"/>
    <col min="6" max="6" width="11.85546875" style="19" bestFit="1" customWidth="1"/>
    <col min="7" max="7" width="9.140625" style="18"/>
  </cols>
  <sheetData>
    <row r="1" spans="1:10" s="1" customFormat="1" ht="31.5">
      <c r="A1" s="49" t="s">
        <v>13</v>
      </c>
      <c r="B1" s="4"/>
      <c r="C1" s="4" t="s">
        <v>32</v>
      </c>
      <c r="D1" s="50" t="s">
        <v>24</v>
      </c>
      <c r="E1" s="50">
        <v>12</v>
      </c>
      <c r="F1" s="19"/>
      <c r="G1" s="18"/>
    </row>
    <row r="2" spans="1:10" s="1" customFormat="1">
      <c r="A2" s="51" t="s">
        <v>17</v>
      </c>
      <c r="B2" s="4"/>
      <c r="C2" s="4"/>
      <c r="D2" s="4"/>
      <c r="E2" s="4"/>
      <c r="F2" s="19"/>
      <c r="G2" s="18"/>
    </row>
    <row r="3" spans="1:10" s="1" customFormat="1">
      <c r="A3" s="4" t="s">
        <v>33</v>
      </c>
      <c r="B3" s="4">
        <v>6488.89</v>
      </c>
      <c r="C3" s="4"/>
      <c r="D3" s="4"/>
      <c r="E3" s="4"/>
      <c r="F3" s="19"/>
      <c r="G3" s="18"/>
    </row>
    <row r="4" spans="1:10" s="1" customFormat="1">
      <c r="A4" s="4" t="s">
        <v>52</v>
      </c>
      <c r="B4" s="4">
        <v>19.96</v>
      </c>
      <c r="C4" s="4">
        <v>20.56</v>
      </c>
      <c r="D4" s="4"/>
      <c r="E4" s="4"/>
      <c r="F4" s="19"/>
      <c r="G4" s="18"/>
    </row>
    <row r="5" spans="1:10" s="1" customFormat="1">
      <c r="A5" s="4" t="s">
        <v>25</v>
      </c>
      <c r="B5" s="110">
        <f>B3*B4*6+B3*C4*6</f>
        <v>1577578.9368</v>
      </c>
      <c r="C5" s="52"/>
      <c r="D5" s="52"/>
      <c r="E5" s="4"/>
      <c r="F5" s="52"/>
      <c r="G5" s="4"/>
    </row>
    <row r="6" spans="1:10" s="1" customFormat="1" ht="31.5">
      <c r="A6" s="4" t="s">
        <v>64</v>
      </c>
      <c r="B6" s="110">
        <f>-80240.38-20157.81</f>
        <v>-100398.19</v>
      </c>
      <c r="C6" s="52"/>
      <c r="D6" s="52"/>
      <c r="E6" s="4"/>
      <c r="F6" s="52"/>
      <c r="G6" s="4"/>
      <c r="H6" s="18"/>
      <c r="I6" s="18"/>
      <c r="J6" s="18"/>
    </row>
    <row r="7" spans="1:10" s="1" customFormat="1" ht="16.5" thickBot="1">
      <c r="A7" s="4" t="s">
        <v>0</v>
      </c>
      <c r="B7" s="4">
        <v>99.66</v>
      </c>
      <c r="C7" s="4"/>
      <c r="D7" s="4"/>
      <c r="E7" s="4"/>
      <c r="F7" s="52"/>
      <c r="G7" s="18"/>
    </row>
    <row r="8" spans="1:10" s="2" customFormat="1" ht="66" customHeight="1">
      <c r="A8" s="5" t="s">
        <v>1</v>
      </c>
      <c r="B8" s="7" t="s">
        <v>14</v>
      </c>
      <c r="C8" s="7" t="s">
        <v>22</v>
      </c>
      <c r="D8" s="7" t="s">
        <v>26</v>
      </c>
      <c r="E8" s="6" t="s">
        <v>23</v>
      </c>
      <c r="F8" s="8"/>
      <c r="G8" s="8"/>
    </row>
    <row r="9" spans="1:10" s="1" customFormat="1" ht="15.75" customHeight="1">
      <c r="A9" s="9" t="s">
        <v>2</v>
      </c>
      <c r="B9" s="65" t="s">
        <v>15</v>
      </c>
      <c r="C9" s="48" t="s">
        <v>27</v>
      </c>
      <c r="D9" s="10">
        <v>0.89</v>
      </c>
      <c r="E9" s="85">
        <f>D9*B3*E1</f>
        <v>69301.345200000011</v>
      </c>
      <c r="F9" s="19"/>
      <c r="G9" s="18"/>
    </row>
    <row r="10" spans="1:10" s="1" customFormat="1" ht="47.25">
      <c r="A10" s="9" t="s">
        <v>3</v>
      </c>
      <c r="B10" s="65" t="s">
        <v>15</v>
      </c>
      <c r="C10" s="48" t="s">
        <v>27</v>
      </c>
      <c r="D10" s="10">
        <f>4.63+D11+D12+D13+D14</f>
        <v>6.7528849104649122</v>
      </c>
      <c r="E10" s="85">
        <f>D10*B3*E1</f>
        <v>525824.72840000002</v>
      </c>
      <c r="F10" s="19"/>
      <c r="G10" s="18"/>
    </row>
    <row r="11" spans="1:10" s="1" customFormat="1" ht="15.75" customHeight="1">
      <c r="A11" s="12" t="s">
        <v>4</v>
      </c>
      <c r="B11" s="65"/>
      <c r="C11" s="48" t="s">
        <v>27</v>
      </c>
      <c r="D11" s="10">
        <f>E11/E1/B3</f>
        <v>8.9897244880608754E-2</v>
      </c>
      <c r="E11" s="85">
        <v>7000</v>
      </c>
      <c r="F11" s="19"/>
      <c r="G11" s="18"/>
    </row>
    <row r="12" spans="1:10" s="1" customFormat="1" ht="15.75" customHeight="1">
      <c r="A12" s="12" t="s">
        <v>5</v>
      </c>
      <c r="B12" s="65"/>
      <c r="C12" s="48" t="s">
        <v>27</v>
      </c>
      <c r="D12" s="10">
        <f>E12/E1/B3</f>
        <v>0.15244004239040368</v>
      </c>
      <c r="E12" s="85">
        <v>11870</v>
      </c>
      <c r="F12" s="19"/>
      <c r="G12" s="18"/>
    </row>
    <row r="13" spans="1:10" s="1" customFormat="1" ht="15.75" customHeight="1">
      <c r="A13" s="12" t="s">
        <v>6</v>
      </c>
      <c r="B13" s="65" t="s">
        <v>15</v>
      </c>
      <c r="C13" s="48" t="s">
        <v>27</v>
      </c>
      <c r="D13" s="10">
        <f>E13/B3/E1</f>
        <v>1.7972642470437934</v>
      </c>
      <c r="E13" s="85">
        <v>139947</v>
      </c>
      <c r="F13" s="19"/>
      <c r="G13" s="18"/>
    </row>
    <row r="14" spans="1:10" s="1" customFormat="1" ht="15.75" customHeight="1">
      <c r="A14" s="12" t="s">
        <v>67</v>
      </c>
      <c r="B14" s="27" t="s">
        <v>69</v>
      </c>
      <c r="C14" s="48" t="s">
        <v>68</v>
      </c>
      <c r="D14" s="10">
        <f>E14/E1/B3</f>
        <v>8.3283376150106808E-2</v>
      </c>
      <c r="E14" s="85">
        <v>6485</v>
      </c>
      <c r="F14" s="19"/>
      <c r="G14" s="18"/>
    </row>
    <row r="15" spans="1:10" s="1" customFormat="1" ht="47.25">
      <c r="A15" s="9" t="s">
        <v>7</v>
      </c>
      <c r="B15" s="65" t="s">
        <v>15</v>
      </c>
      <c r="C15" s="48" t="s">
        <v>27</v>
      </c>
      <c r="D15" s="10">
        <f>E15/E1/B3</f>
        <v>3.3966261307147034</v>
      </c>
      <c r="E15" s="85">
        <v>264484</v>
      </c>
      <c r="F15" s="19"/>
      <c r="G15" s="18"/>
    </row>
    <row r="16" spans="1:10" s="1" customFormat="1">
      <c r="A16" s="9" t="s">
        <v>8</v>
      </c>
      <c r="B16" s="65" t="s">
        <v>15</v>
      </c>
      <c r="C16" s="48" t="s">
        <v>27</v>
      </c>
      <c r="D16" s="10">
        <f>E16/E1/B3</f>
        <v>2.2979020037839035</v>
      </c>
      <c r="E16" s="85">
        <v>178930</v>
      </c>
      <c r="F16" s="19"/>
      <c r="G16" s="18"/>
    </row>
    <row r="17" spans="1:10" s="1" customFormat="1" ht="15.75" customHeight="1">
      <c r="A17" s="9" t="s">
        <v>9</v>
      </c>
      <c r="B17" s="65" t="s">
        <v>15</v>
      </c>
      <c r="C17" s="48" t="s">
        <v>27</v>
      </c>
      <c r="D17" s="10">
        <v>0.56999999999999995</v>
      </c>
      <c r="E17" s="85">
        <f>D17*E1*B3</f>
        <v>44384.007600000004</v>
      </c>
      <c r="F17" s="19"/>
      <c r="G17" s="18"/>
    </row>
    <row r="18" spans="1:10" s="1" customFormat="1" ht="48" thickBot="1">
      <c r="A18" s="9" t="s">
        <v>10</v>
      </c>
      <c r="B18" s="65" t="s">
        <v>15</v>
      </c>
      <c r="C18" s="48" t="s">
        <v>27</v>
      </c>
      <c r="D18" s="10">
        <v>0.49</v>
      </c>
      <c r="E18" s="85">
        <f>D18*E1*B3</f>
        <v>38154.673200000005</v>
      </c>
      <c r="F18" s="19"/>
      <c r="G18" s="18"/>
    </row>
    <row r="19" spans="1:10" s="41" customFormat="1">
      <c r="A19" s="38" t="s">
        <v>43</v>
      </c>
      <c r="B19" s="39"/>
      <c r="C19" s="39"/>
      <c r="D19" s="40">
        <f>E19/E1/B3</f>
        <v>4.3045641601773683</v>
      </c>
      <c r="E19" s="86">
        <f>E20+E21+E22+E23+E24+E25+E26+E27+E28+E29</f>
        <v>335182.11999999994</v>
      </c>
      <c r="F19" s="53"/>
      <c r="G19" s="46"/>
    </row>
    <row r="20" spans="1:10" s="3" customFormat="1" ht="15.75" customHeight="1">
      <c r="A20" s="13" t="s">
        <v>59</v>
      </c>
      <c r="B20" s="27" t="s">
        <v>18</v>
      </c>
      <c r="C20" s="48" t="s">
        <v>27</v>
      </c>
      <c r="D20" s="11"/>
      <c r="E20" s="87">
        <v>7676.92</v>
      </c>
      <c r="F20" s="54"/>
      <c r="G20" s="16"/>
    </row>
    <row r="21" spans="1:10" s="3" customFormat="1" ht="15.75" customHeight="1">
      <c r="A21" s="45" t="s">
        <v>62</v>
      </c>
      <c r="B21" s="27" t="s">
        <v>18</v>
      </c>
      <c r="C21" s="48" t="s">
        <v>27</v>
      </c>
      <c r="D21" s="11"/>
      <c r="E21" s="87">
        <v>1067.5</v>
      </c>
      <c r="F21" s="54"/>
      <c r="G21" s="16"/>
    </row>
    <row r="22" spans="1:10" s="3" customFormat="1" ht="15.75" customHeight="1">
      <c r="A22" s="13" t="s">
        <v>48</v>
      </c>
      <c r="B22" s="27" t="s">
        <v>21</v>
      </c>
      <c r="C22" s="48" t="s">
        <v>27</v>
      </c>
      <c r="D22" s="11"/>
      <c r="E22" s="87">
        <v>196617.23</v>
      </c>
      <c r="F22" s="54"/>
      <c r="G22" s="16"/>
    </row>
    <row r="23" spans="1:10" s="3" customFormat="1" ht="15.75" customHeight="1">
      <c r="A23" s="13" t="s">
        <v>51</v>
      </c>
      <c r="B23" s="27" t="s">
        <v>21</v>
      </c>
      <c r="C23" s="48" t="s">
        <v>27</v>
      </c>
      <c r="D23" s="11"/>
      <c r="E23" s="87">
        <v>10255.56</v>
      </c>
      <c r="F23" s="54"/>
      <c r="G23" s="16"/>
    </row>
    <row r="24" spans="1:10" s="3" customFormat="1" ht="15.75" customHeight="1">
      <c r="A24" s="13" t="s">
        <v>63</v>
      </c>
      <c r="B24" s="27" t="s">
        <v>28</v>
      </c>
      <c r="C24" s="48" t="s">
        <v>27</v>
      </c>
      <c r="D24" s="11"/>
      <c r="E24" s="87">
        <v>95981.73</v>
      </c>
      <c r="F24" s="54"/>
      <c r="G24" s="16"/>
    </row>
    <row r="25" spans="1:10" s="3" customFormat="1" ht="15.75" customHeight="1">
      <c r="A25" s="13" t="s">
        <v>60</v>
      </c>
      <c r="B25" s="27" t="s">
        <v>19</v>
      </c>
      <c r="C25" s="48" t="s">
        <v>27</v>
      </c>
      <c r="D25" s="11"/>
      <c r="E25" s="87">
        <v>10362.69</v>
      </c>
      <c r="F25" s="54"/>
      <c r="G25" s="16"/>
    </row>
    <row r="26" spans="1:10" s="3" customFormat="1" ht="15.75" customHeight="1">
      <c r="A26" s="13" t="s">
        <v>50</v>
      </c>
      <c r="B26" s="27" t="s">
        <v>21</v>
      </c>
      <c r="C26" s="48" t="s">
        <v>27</v>
      </c>
      <c r="D26" s="11"/>
      <c r="E26" s="87">
        <v>7740</v>
      </c>
      <c r="F26" s="54"/>
      <c r="G26" s="16"/>
    </row>
    <row r="27" spans="1:10" s="3" customFormat="1" ht="15.75" customHeight="1">
      <c r="A27" s="13" t="s">
        <v>57</v>
      </c>
      <c r="B27" s="27" t="s">
        <v>58</v>
      </c>
      <c r="C27" s="48" t="s">
        <v>27</v>
      </c>
      <c r="D27" s="11"/>
      <c r="E27" s="87">
        <f>2556.28+912.01</f>
        <v>3468.29</v>
      </c>
      <c r="F27" s="54"/>
      <c r="G27" s="16"/>
    </row>
    <row r="28" spans="1:10" s="3" customFormat="1" ht="15.75" customHeight="1">
      <c r="A28" s="13" t="s">
        <v>49</v>
      </c>
      <c r="B28" s="27" t="s">
        <v>21</v>
      </c>
      <c r="C28" s="48" t="s">
        <v>27</v>
      </c>
      <c r="D28" s="11"/>
      <c r="E28" s="87">
        <v>1778.48</v>
      </c>
      <c r="F28" s="54"/>
      <c r="G28" s="16"/>
    </row>
    <row r="29" spans="1:10" s="3" customFormat="1" ht="15.75" customHeight="1" thickBot="1">
      <c r="A29" s="14" t="s">
        <v>61</v>
      </c>
      <c r="B29" s="29" t="s">
        <v>19</v>
      </c>
      <c r="C29" s="30" t="s">
        <v>27</v>
      </c>
      <c r="D29" s="15"/>
      <c r="E29" s="88">
        <v>233.72</v>
      </c>
      <c r="F29" s="54"/>
      <c r="G29" s="16"/>
    </row>
    <row r="30" spans="1:10" s="26" customFormat="1" ht="32.25" thickBot="1">
      <c r="A30" s="23" t="s">
        <v>36</v>
      </c>
      <c r="B30" s="24"/>
      <c r="C30" s="24" t="s">
        <v>27</v>
      </c>
      <c r="D30" s="106">
        <f>E30/B3/E1</f>
        <v>1.2397215342942578</v>
      </c>
      <c r="E30" s="107">
        <f>D48+D49</f>
        <v>96533</v>
      </c>
      <c r="F30" s="35"/>
      <c r="G30" s="36"/>
      <c r="H30" s="25"/>
      <c r="I30" s="25"/>
      <c r="J30" s="25"/>
    </row>
    <row r="31" spans="1:10" s="1" customFormat="1" ht="16.5" customHeight="1" thickBot="1">
      <c r="A31" s="32" t="s">
        <v>11</v>
      </c>
      <c r="B31" s="33"/>
      <c r="C31" s="82" t="str">
        <f>C30</f>
        <v>руб</v>
      </c>
      <c r="D31" s="34">
        <f>E31/B3/E1</f>
        <v>19.941698739435143</v>
      </c>
      <c r="E31" s="89">
        <f>E9+E10+E15+E16+E17+E18+E19+E30</f>
        <v>1552793.8743999999</v>
      </c>
      <c r="F31" s="55"/>
      <c r="G31" s="21"/>
    </row>
    <row r="32" spans="1:10" s="26" customFormat="1" ht="16.5" thickBot="1">
      <c r="A32" s="116" t="s">
        <v>44</v>
      </c>
      <c r="B32" s="117"/>
      <c r="C32" s="117"/>
      <c r="D32" s="66" t="s">
        <v>53</v>
      </c>
      <c r="E32" s="67" t="s">
        <v>54</v>
      </c>
      <c r="F32" s="37"/>
      <c r="G32" s="35"/>
      <c r="H32" s="68"/>
      <c r="I32" s="25"/>
      <c r="J32" s="25"/>
    </row>
    <row r="33" spans="1:10" s="73" customFormat="1" ht="15.75" customHeight="1">
      <c r="A33" s="56" t="s">
        <v>34</v>
      </c>
      <c r="B33" s="31"/>
      <c r="C33" s="71" t="s">
        <v>27</v>
      </c>
      <c r="D33" s="108">
        <v>144513</v>
      </c>
      <c r="E33" s="90"/>
      <c r="F33" s="57"/>
      <c r="G33" s="72"/>
    </row>
    <row r="34" spans="1:10" s="73" customFormat="1" ht="15.75" customHeight="1">
      <c r="A34" s="12" t="s">
        <v>16</v>
      </c>
      <c r="B34" s="28"/>
      <c r="C34" s="74" t="s">
        <v>27</v>
      </c>
      <c r="D34" s="109">
        <f>1322*E1</f>
        <v>15864</v>
      </c>
      <c r="E34" s="91"/>
      <c r="F34" s="57"/>
      <c r="G34" s="72"/>
    </row>
    <row r="35" spans="1:10" s="73" customFormat="1" ht="15.75" customHeight="1">
      <c r="A35" s="12" t="s">
        <v>56</v>
      </c>
      <c r="B35" s="28"/>
      <c r="C35" s="74" t="str">
        <f>C34</f>
        <v>руб</v>
      </c>
      <c r="D35" s="109">
        <v>1900</v>
      </c>
      <c r="E35" s="91"/>
      <c r="F35" s="57"/>
      <c r="G35" s="72"/>
    </row>
    <row r="36" spans="1:10" s="77" customFormat="1" ht="31.5">
      <c r="A36" s="12" t="s">
        <v>31</v>
      </c>
      <c r="B36" s="28"/>
      <c r="C36" s="74" t="s">
        <v>27</v>
      </c>
      <c r="D36" s="109">
        <v>20388</v>
      </c>
      <c r="E36" s="91"/>
      <c r="F36" s="58"/>
      <c r="G36" s="75"/>
      <c r="H36" s="76"/>
      <c r="I36" s="76"/>
      <c r="J36" s="76"/>
    </row>
    <row r="37" spans="1:10" s="73" customFormat="1">
      <c r="A37" s="12" t="s">
        <v>55</v>
      </c>
      <c r="B37" s="28"/>
      <c r="C37" s="74" t="s">
        <v>27</v>
      </c>
      <c r="D37" s="109">
        <f>B5+B6</f>
        <v>1477180.7468000001</v>
      </c>
      <c r="E37" s="91"/>
      <c r="F37" s="57"/>
      <c r="G37" s="72"/>
    </row>
    <row r="38" spans="1:10" s="73" customFormat="1">
      <c r="A38" s="69" t="str">
        <f>A31</f>
        <v>итого расходы</v>
      </c>
      <c r="B38" s="70"/>
      <c r="C38" s="78" t="str">
        <f>C37</f>
        <v>руб</v>
      </c>
      <c r="D38" s="92"/>
      <c r="E38" s="93">
        <f>E31</f>
        <v>1552793.8743999999</v>
      </c>
      <c r="F38" s="57"/>
      <c r="G38" s="72"/>
    </row>
    <row r="39" spans="1:10" s="81" customFormat="1" ht="15.75" customHeight="1" thickBot="1">
      <c r="A39" s="59" t="s">
        <v>20</v>
      </c>
      <c r="B39" s="44"/>
      <c r="C39" s="79" t="s">
        <v>27</v>
      </c>
      <c r="D39" s="94">
        <f>D33+D34+D35+D36+D37-E38</f>
        <v>107051.87240000023</v>
      </c>
      <c r="E39" s="95"/>
      <c r="F39" s="60"/>
      <c r="G39" s="80"/>
    </row>
    <row r="40" spans="1:10" s="1" customFormat="1">
      <c r="A40" s="113" t="s">
        <v>35</v>
      </c>
      <c r="B40" s="114"/>
      <c r="C40" s="114"/>
      <c r="D40" s="114"/>
      <c r="E40" s="115"/>
      <c r="F40" s="61"/>
      <c r="G40" s="18"/>
      <c r="H40" s="18"/>
      <c r="I40" s="18"/>
      <c r="J40" s="18"/>
    </row>
    <row r="41" spans="1:10" s="43" customFormat="1" ht="15.75" customHeight="1">
      <c r="A41" s="47" t="s">
        <v>29</v>
      </c>
      <c r="B41" s="111" t="s">
        <v>46</v>
      </c>
      <c r="C41" s="118" t="s">
        <v>47</v>
      </c>
      <c r="D41" s="119"/>
      <c r="E41" s="120"/>
      <c r="F41" s="19"/>
      <c r="G41" s="42"/>
      <c r="H41" s="42"/>
      <c r="I41" s="42"/>
    </row>
    <row r="42" spans="1:10" s="43" customFormat="1" ht="65.25" customHeight="1">
      <c r="A42" s="9"/>
      <c r="B42" s="112"/>
      <c r="C42" s="101" t="s">
        <v>45</v>
      </c>
      <c r="D42" s="101" t="s">
        <v>37</v>
      </c>
      <c r="E42" s="20" t="s">
        <v>65</v>
      </c>
      <c r="F42" s="19"/>
      <c r="G42" s="42"/>
      <c r="H42" s="42"/>
      <c r="I42" s="42"/>
    </row>
    <row r="43" spans="1:10" s="1" customFormat="1">
      <c r="A43" s="22" t="s">
        <v>38</v>
      </c>
      <c r="B43" s="83">
        <v>1468121</v>
      </c>
      <c r="C43" s="83">
        <v>1468137</v>
      </c>
      <c r="D43" s="83"/>
      <c r="E43" s="84"/>
      <c r="F43" s="62"/>
      <c r="G43" s="18"/>
    </row>
    <row r="44" spans="1:10" s="1" customFormat="1">
      <c r="A44" s="22" t="s">
        <v>39</v>
      </c>
      <c r="B44" s="83">
        <v>679895</v>
      </c>
      <c r="C44" s="83">
        <v>639173</v>
      </c>
      <c r="D44" s="83">
        <v>34599</v>
      </c>
      <c r="E44" s="84"/>
      <c r="F44" s="62"/>
      <c r="G44" s="18"/>
    </row>
    <row r="45" spans="1:10" s="1" customFormat="1">
      <c r="A45" s="22" t="s">
        <v>40</v>
      </c>
      <c r="B45" s="83">
        <v>132678</v>
      </c>
      <c r="C45" s="83">
        <v>127319</v>
      </c>
      <c r="D45" s="83">
        <v>4497</v>
      </c>
      <c r="E45" s="84">
        <v>834</v>
      </c>
      <c r="F45" s="62"/>
      <c r="G45" s="18"/>
    </row>
    <row r="46" spans="1:10" s="1" customFormat="1">
      <c r="A46" s="22" t="s">
        <v>41</v>
      </c>
      <c r="B46" s="83">
        <v>247989</v>
      </c>
      <c r="C46" s="83">
        <v>240747</v>
      </c>
      <c r="D46" s="83">
        <v>5841</v>
      </c>
      <c r="E46" s="84">
        <f>434+967</f>
        <v>1401</v>
      </c>
      <c r="F46" s="62"/>
      <c r="G46" s="18"/>
    </row>
    <row r="47" spans="1:10" s="1" customFormat="1" ht="16.5" thickBot="1">
      <c r="A47" s="96" t="s">
        <v>42</v>
      </c>
      <c r="B47" s="97">
        <v>573152</v>
      </c>
      <c r="C47" s="97">
        <v>520083</v>
      </c>
      <c r="D47" s="97">
        <v>62180</v>
      </c>
      <c r="E47" s="98">
        <f>462+1011</f>
        <v>1473</v>
      </c>
      <c r="F47" s="62"/>
      <c r="G47" s="18"/>
    </row>
    <row r="48" spans="1:10" s="1" customFormat="1" ht="16.5" thickBot="1">
      <c r="A48" s="32" t="s">
        <v>30</v>
      </c>
      <c r="B48" s="99">
        <f>SUM(B43:B47)</f>
        <v>3101835</v>
      </c>
      <c r="C48" s="99">
        <f>SUM(C43:C47)</f>
        <v>2995459</v>
      </c>
      <c r="D48" s="99">
        <f>SUM(D43:D47)</f>
        <v>107117</v>
      </c>
      <c r="E48" s="100">
        <f>SUM(E43:E47)</f>
        <v>3708</v>
      </c>
      <c r="F48" s="19"/>
      <c r="G48" s="18"/>
    </row>
    <row r="49" spans="1:7" s="73" customFormat="1" ht="32.25" thickBot="1">
      <c r="A49" s="102" t="s">
        <v>66</v>
      </c>
      <c r="B49" s="103"/>
      <c r="C49" s="103"/>
      <c r="D49" s="103">
        <f>B47-C47-D47-E47</f>
        <v>-10584</v>
      </c>
      <c r="E49" s="104"/>
      <c r="F49" s="105"/>
    </row>
    <row r="50" spans="1:7" s="1" customFormat="1">
      <c r="A50" s="17" t="s">
        <v>12</v>
      </c>
      <c r="B50" s="17"/>
      <c r="C50" s="63"/>
      <c r="D50" s="64"/>
      <c r="E50" s="17"/>
      <c r="F50" s="19"/>
      <c r="G50" s="18"/>
    </row>
    <row r="51" spans="1:7" s="1" customFormat="1">
      <c r="A51" s="4"/>
      <c r="B51" s="4"/>
      <c r="C51" s="4"/>
      <c r="D51" s="4"/>
      <c r="E51" s="4"/>
      <c r="F51" s="19"/>
      <c r="G51" s="18"/>
    </row>
  </sheetData>
  <mergeCells count="4">
    <mergeCell ref="B41:B42"/>
    <mergeCell ref="A40:E40"/>
    <mergeCell ref="A32:C32"/>
    <mergeCell ref="C41:E41"/>
  </mergeCells>
  <pageMargins left="0.31496062992125984" right="0.31496062992125984" top="0.35433070866141736" bottom="0.35433070866141736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2018-02-05T07:08:54Z</cp:lastPrinted>
  <dcterms:created xsi:type="dcterms:W3CDTF">2016-04-22T06:39:22Z</dcterms:created>
  <dcterms:modified xsi:type="dcterms:W3CDTF">2018-03-16T10:07:16Z</dcterms:modified>
</cp:coreProperties>
</file>