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10" i="1"/>
  <c r="D14"/>
  <c r="E35"/>
  <c r="D53"/>
  <c r="E51"/>
  <c r="B52"/>
  <c r="C52"/>
  <c r="E52"/>
  <c r="E29"/>
  <c r="E24"/>
  <c r="E26"/>
  <c r="E30"/>
  <c r="C36" l="1"/>
  <c r="C42" s="1"/>
  <c r="A42"/>
  <c r="D39"/>
  <c r="E32"/>
  <c r="E31"/>
  <c r="E22"/>
  <c r="B6"/>
  <c r="D52"/>
  <c r="B3"/>
  <c r="E3"/>
  <c r="D35" l="1"/>
  <c r="E19"/>
  <c r="D19" s="1"/>
  <c r="D12"/>
  <c r="D15"/>
  <c r="B5"/>
  <c r="D41" s="1"/>
  <c r="E9"/>
  <c r="D16"/>
  <c r="E18"/>
  <c r="D11"/>
  <c r="D13"/>
  <c r="E17"/>
  <c r="E10" l="1"/>
  <c r="E36" s="1"/>
  <c r="E42" s="1"/>
  <c r="D43" s="1"/>
  <c r="D36"/>
</calcChain>
</file>

<file path=xl/sharedStrings.xml><?xml version="1.0" encoding="utf-8"?>
<sst xmlns="http://schemas.openxmlformats.org/spreadsheetml/2006/main" count="120" uniqueCount="81">
  <si>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</si>
  <si>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</si>
  <si>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</si>
  <si>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</si>
  <si>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</si>
  <si>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</si>
  <si>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</si>
  <si>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</si>
  <si>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</si>
  <si>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</si>
  <si>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</si>
  <si>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</si>
  <si>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</si>
  <si>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</si>
  <si>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</si>
  <si>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</si>
  <si>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</si>
  <si>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Лебедева, д.19</t>
  </si>
  <si>
    <t>май</t>
  </si>
  <si>
    <t>июнь</t>
  </si>
  <si>
    <t>Остаток средств на конец периода (+ есть средства, -задолженность)</t>
  </si>
  <si>
    <t>июль</t>
  </si>
  <si>
    <t>сентябрь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</si>
  <si>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</si>
  <si>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</si>
  <si>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</si>
  <si>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</si>
  <si>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</si>
  <si>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</si>
  <si>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Ресурсоснабжающая организация (РСО)</t>
  </si>
  <si>
    <t>ИТОГО</t>
  </si>
  <si>
    <t>Получено средств от применения повышающего коэффициента к квартирам без ИПУ</t>
  </si>
  <si>
    <t>Администрация ООО УК "Атал"</t>
  </si>
  <si>
    <t>2017г</t>
  </si>
  <si>
    <t>Площадь дома на 01/01/2017 г, м2</t>
  </si>
  <si>
    <t>Отчет по предоставлению коммунальных услуг по жилым помещениям за 2017 г</t>
  </si>
  <si>
    <t>руб.</t>
  </si>
  <si>
    <t>7.Работы по ремонту общедомового имущества всего, в т.ч.</t>
  </si>
  <si>
    <t>8. Расходы на коммунальные услуги потребляемые в целях содержания общего имущества дома</t>
  </si>
  <si>
    <t>на содержание общего имущества дома, руб</t>
  </si>
  <si>
    <t>ООО "Коммун. Технологии" (теплоэнергия),руб</t>
  </si>
  <si>
    <t>ООО "Коммун. Технологии" (горячее водоснабжение),руб</t>
  </si>
  <si>
    <t>ОАО "Водоканал" (холодное водоснабжение), руб</t>
  </si>
  <si>
    <t>ОАО "Водоканал" (водоотведение), руб</t>
  </si>
  <si>
    <t>Чебоксарский Энергосбыт (электроэнергия), руб</t>
  </si>
  <si>
    <t>Финансовый счет дома</t>
  </si>
  <si>
    <t>по индивид. потреблению, руб</t>
  </si>
  <si>
    <t>замена кабеля ВРУ до температ.датчика</t>
  </si>
  <si>
    <t>июнь-июль</t>
  </si>
  <si>
    <t>ремонт мягкой кровли кв.105</t>
  </si>
  <si>
    <t>восстановление подпитки в теплоузлах</t>
  </si>
  <si>
    <t>май,авг</t>
  </si>
  <si>
    <t>замена стояка отопления кв.153,п.3</t>
  </si>
  <si>
    <t>Предоставлено РСО по приборам учета, руб</t>
  </si>
  <si>
    <t>Всего начислено УК Атал</t>
  </si>
  <si>
    <t>в т.ч. Нежилые</t>
  </si>
  <si>
    <t>обустройство отмостков,75 кв.м. п.5,6</t>
  </si>
  <si>
    <t>подготовка к отопит.сезону и окраска теплоузлов</t>
  </si>
  <si>
    <t>Приход,руб</t>
  </si>
  <si>
    <t>Расход,руб</t>
  </si>
  <si>
    <t>Остаток средств на 01/01/2017 г при 100 % оплате собственниками (+ есть средства, -задолженность)</t>
  </si>
  <si>
    <t>Начислено собственникам</t>
  </si>
  <si>
    <t>поверка общедомового прибора учета (ОДПУ)</t>
  </si>
  <si>
    <t>ремонт светильников тамбур кв.163-164, п.2</t>
  </si>
  <si>
    <t>ремонт разводки ГВС в подвале</t>
  </si>
  <si>
    <t>октяб,нояб</t>
  </si>
  <si>
    <t>ремонт и восстановление межпанельных швов,кв.5,52,100,101,110а</t>
  </si>
  <si>
    <t>декабрь</t>
  </si>
  <si>
    <t>авг,нояб,дек</t>
  </si>
  <si>
    <t>июль,дек</t>
  </si>
  <si>
    <t>восстановление освещения перед маш.отделением, мусорокамера</t>
  </si>
  <si>
    <t>нояб,дек</t>
  </si>
  <si>
    <t>работы на общедомовой системе канализации кв.152,184,29,135</t>
  </si>
  <si>
    <t>устройство сеток на вентшахты кровли п.2</t>
  </si>
  <si>
    <t>Произведен перерасчет коммунальных услуг на содержание общего имущества дома по статье "содержание" в 1 полугодии 2017г</t>
  </si>
  <si>
    <t>прочим потребит. и на производ. нужды</t>
  </si>
  <si>
    <t>Экономия расходов на коммунальные услуги потребляемые в целях содержания общего имущества дома за 2017 г составила, руб</t>
  </si>
  <si>
    <t>*электроизмерительные работы</t>
  </si>
  <si>
    <t>ноябрь</t>
  </si>
  <si>
    <t>замена нижней разводки ХВС п.1-6</t>
  </si>
  <si>
    <t>работы на общедомовой системе ГВС кв.82,84,96,подвал п.4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</si>
</sst>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_ ;\-#,##0\ 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 applyFill="1" applyBorder="1" applyAlignment="1">
      <alignment vertical="top" wrapText="1"/>
    </xf>
    <xf numFmtId="1" fontId="2" fillId="0" borderId="0" xfId="0" applyNumberFormat="1" applyFont="1" applyFill="1"/>
    <xf numFmtId="0" fontId="0" fillId="0" borderId="0" xfId="0" applyFill="1"/>
    <xf numFmtId="0" fontId="4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vertical="top" wrapText="1"/>
    </xf>
    <xf numFmtId="2" fontId="6" fillId="0" borderId="1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1" fontId="5" fillId="0" borderId="14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6" fillId="0" borderId="0" xfId="0" applyFont="1" applyFill="1"/>
    <xf numFmtId="0" fontId="6" fillId="0" borderId="0" xfId="0" applyFont="1" applyFill="1" applyAlignment="1">
      <alignment vertical="top"/>
    </xf>
    <xf numFmtId="1" fontId="7" fillId="0" borderId="0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vertical="top" wrapText="1"/>
    </xf>
    <xf numFmtId="0" fontId="5" fillId="0" borderId="0" xfId="0" applyFont="1" applyFill="1" applyBorder="1"/>
    <xf numFmtId="0" fontId="4" fillId="0" borderId="0" xfId="0" applyFont="1" applyFill="1" applyBorder="1"/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top" wrapText="1"/>
    </xf>
    <xf numFmtId="2" fontId="6" fillId="0" borderId="4" xfId="0" applyNumberFormat="1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top" wrapText="1"/>
    </xf>
    <xf numFmtId="0" fontId="7" fillId="0" borderId="20" xfId="0" applyFont="1" applyFill="1" applyBorder="1" applyAlignment="1">
      <alignment vertical="top" wrapText="1"/>
    </xf>
    <xf numFmtId="2" fontId="5" fillId="0" borderId="15" xfId="0" applyNumberFormat="1" applyFont="1" applyFill="1" applyBorder="1" applyAlignment="1">
      <alignment vertical="top" wrapText="1"/>
    </xf>
    <xf numFmtId="2" fontId="5" fillId="0" borderId="0" xfId="0" applyNumberFormat="1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2" fontId="5" fillId="2" borderId="7" xfId="0" applyNumberFormat="1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0" fontId="7" fillId="0" borderId="19" xfId="0" applyFont="1" applyFill="1" applyBorder="1" applyAlignment="1">
      <alignment vertical="top" wrapText="1"/>
    </xf>
    <xf numFmtId="0" fontId="9" fillId="2" borderId="1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1" fontId="6" fillId="0" borderId="0" xfId="0" applyNumberFormat="1" applyFont="1" applyFill="1" applyAlignment="1">
      <alignment vertical="top"/>
    </xf>
    <xf numFmtId="0" fontId="6" fillId="0" borderId="0" xfId="0" applyFont="1" applyFill="1" applyBorder="1" applyAlignment="1">
      <alignment horizontal="center" vertical="top" wrapText="1"/>
    </xf>
    <xf numFmtId="1" fontId="6" fillId="0" borderId="0" xfId="0" applyNumberFormat="1" applyFont="1" applyFill="1" applyBorder="1" applyAlignment="1">
      <alignment vertical="top" wrapText="1"/>
    </xf>
    <xf numFmtId="0" fontId="10" fillId="0" borderId="0" xfId="0" applyFont="1" applyFill="1"/>
    <xf numFmtId="0" fontId="0" fillId="0" borderId="0" xfId="0" applyFont="1" applyFill="1"/>
    <xf numFmtId="0" fontId="5" fillId="2" borderId="18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vertical="top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1" fontId="6" fillId="0" borderId="14" xfId="0" applyNumberFormat="1" applyFont="1" applyFill="1" applyBorder="1" applyAlignment="1">
      <alignment horizontal="center" vertical="top" wrapText="1"/>
    </xf>
    <xf numFmtId="0" fontId="7" fillId="0" borderId="20" xfId="0" applyFont="1" applyFill="1" applyBorder="1" applyAlignment="1">
      <alignment horizontal="center" vertical="top" wrapText="1"/>
    </xf>
    <xf numFmtId="0" fontId="11" fillId="0" borderId="0" xfId="0" applyFont="1" applyFill="1"/>
    <xf numFmtId="0" fontId="7" fillId="0" borderId="1" xfId="0" applyFont="1" applyFill="1" applyBorder="1" applyAlignment="1">
      <alignment horizontal="center" vertical="top" wrapText="1"/>
    </xf>
    <xf numFmtId="1" fontId="7" fillId="0" borderId="11" xfId="0" applyNumberFormat="1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11" fillId="0" borderId="0" xfId="0" applyFont="1" applyFill="1" applyBorder="1"/>
    <xf numFmtId="164" fontId="6" fillId="0" borderId="1" xfId="1" applyNumberFormat="1" applyFont="1" applyFill="1" applyBorder="1" applyAlignment="1">
      <alignment vertical="top"/>
    </xf>
    <xf numFmtId="164" fontId="6" fillId="0" borderId="3" xfId="1" applyNumberFormat="1" applyFont="1" applyFill="1" applyBorder="1" applyAlignment="1">
      <alignment vertical="top"/>
    </xf>
    <xf numFmtId="164" fontId="7" fillId="0" borderId="21" xfId="1" applyNumberFormat="1" applyFont="1" applyFill="1" applyBorder="1" applyAlignment="1">
      <alignment vertical="top" wrapText="1"/>
    </xf>
    <xf numFmtId="164" fontId="7" fillId="0" borderId="3" xfId="1" applyNumberFormat="1" applyFont="1" applyFill="1" applyBorder="1" applyAlignment="1">
      <alignment vertical="top" wrapText="1"/>
    </xf>
    <xf numFmtId="164" fontId="7" fillId="0" borderId="11" xfId="1" applyNumberFormat="1" applyFont="1" applyFill="1" applyBorder="1" applyAlignment="1">
      <alignment vertical="top" wrapText="1"/>
    </xf>
    <xf numFmtId="164" fontId="7" fillId="0" borderId="12" xfId="1" applyNumberFormat="1" applyFont="1" applyFill="1" applyBorder="1" applyAlignment="1">
      <alignment vertical="top" wrapText="1"/>
    </xf>
    <xf numFmtId="164" fontId="9" fillId="2" borderId="11" xfId="1" applyNumberFormat="1" applyFont="1" applyFill="1" applyBorder="1" applyAlignment="1">
      <alignment vertical="top" wrapText="1"/>
    </xf>
    <xf numFmtId="164" fontId="9" fillId="2" borderId="12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165" fontId="5" fillId="2" borderId="8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horizontal="right"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5" xfId="1" applyNumberFormat="1" applyFont="1" applyFill="1" applyBorder="1" applyAlignment="1">
      <alignment horizontal="right" vertical="top" wrapText="1"/>
    </xf>
    <xf numFmtId="165" fontId="5" fillId="0" borderId="15" xfId="1" applyNumberFormat="1" applyFont="1" applyFill="1" applyBorder="1" applyAlignment="1">
      <alignment vertical="top" wrapText="1"/>
    </xf>
    <xf numFmtId="0" fontId="6" fillId="0" borderId="10" xfId="0" applyNumberFormat="1" applyFont="1" applyFill="1" applyBorder="1" applyAlignment="1">
      <alignment vertical="top" wrapText="1"/>
    </xf>
    <xf numFmtId="164" fontId="6" fillId="0" borderId="11" xfId="1" applyNumberFormat="1" applyFont="1" applyFill="1" applyBorder="1" applyAlignment="1">
      <alignment vertical="top"/>
    </xf>
    <xf numFmtId="164" fontId="6" fillId="0" borderId="12" xfId="1" applyNumberFormat="1" applyFont="1" applyFill="1" applyBorder="1" applyAlignment="1">
      <alignment vertical="top"/>
    </xf>
    <xf numFmtId="164" fontId="5" fillId="0" borderId="14" xfId="1" applyNumberFormat="1" applyFont="1" applyFill="1" applyBorder="1" applyAlignment="1">
      <alignment vertical="top"/>
    </xf>
    <xf numFmtId="164" fontId="5" fillId="0" borderId="15" xfId="1" applyNumberFormat="1" applyFont="1" applyFill="1" applyBorder="1" applyAlignment="1">
      <alignment vertical="top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vertical="top" wrapText="1"/>
    </xf>
    <xf numFmtId="164" fontId="7" fillId="0" borderId="14" xfId="1" applyNumberFormat="1" applyFont="1" applyFill="1" applyBorder="1" applyAlignment="1">
      <alignment vertical="top"/>
    </xf>
    <xf numFmtId="164" fontId="7" fillId="0" borderId="15" xfId="1" applyNumberFormat="1" applyFont="1" applyFill="1" applyBorder="1" applyAlignment="1">
      <alignment vertical="top"/>
    </xf>
    <xf numFmtId="0" fontId="7" fillId="0" borderId="0" xfId="0" applyFont="1" applyFill="1" applyAlignment="1">
      <alignment vertical="top" wrapText="1"/>
    </xf>
    <xf numFmtId="164" fontId="6" fillId="0" borderId="3" xfId="1" applyNumberFormat="1" applyFont="1" applyFill="1" applyBorder="1" applyAlignment="1">
      <alignment horizontal="right" vertical="top" wrapText="1"/>
    </xf>
    <xf numFmtId="2" fontId="6" fillId="0" borderId="14" xfId="0" applyNumberFormat="1" applyFont="1" applyFill="1" applyBorder="1" applyAlignment="1">
      <alignment vertical="top" wrapText="1"/>
    </xf>
    <xf numFmtId="164" fontId="7" fillId="0" borderId="20" xfId="1" applyNumberFormat="1" applyFont="1" applyFill="1" applyBorder="1" applyAlignment="1">
      <alignment vertical="top" wrapText="1"/>
    </xf>
    <xf numFmtId="164" fontId="7" fillId="0" borderId="1" xfId="1" applyNumberFormat="1" applyFont="1" applyFill="1" applyBorder="1" applyAlignment="1">
      <alignment vertical="top" wrapText="1"/>
    </xf>
    <xf numFmtId="164" fontId="5" fillId="0" borderId="0" xfId="1" applyNumberFormat="1" applyFont="1" applyFill="1" applyAlignment="1">
      <alignment horizontal="right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24" xfId="0" applyNumberFormat="1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6" fillId="0" borderId="26" xfId="0" applyNumberFormat="1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6"/>
  <sheetViews>
    <sheetView tabSelected="1" topLeftCell="A46" workbookViewId="0">
      <selection activeCell="E16" sqref="E16"/>
    </sheetView>
  </sheetViews>
  <sheetFormatPr defaultRowHeight="15.75"/>
  <cols>
    <col min="1" max="1" width="74.42578125" style="5" customWidth="1"/>
    <col min="2" max="2" width="13.42578125" style="5" customWidth="1"/>
    <col min="3" max="3" width="14" style="5" customWidth="1"/>
    <col min="4" max="4" width="15.140625" style="5" customWidth="1"/>
    <col min="5" max="5" width="16" style="5" customWidth="1"/>
    <col min="6" max="6" width="11.85546875" style="5" bestFit="1" customWidth="1"/>
    <col min="7" max="7" width="9.85546875" style="5" bestFit="1" customWidth="1"/>
    <col min="8" max="8" width="9.140625" style="3"/>
  </cols>
  <sheetData>
    <row r="1" spans="1:10" s="3" customFormat="1" ht="31.5">
      <c r="A1" s="48" t="s">
        <v>13</v>
      </c>
      <c r="B1" s="5"/>
      <c r="C1" s="5" t="s">
        <v>33</v>
      </c>
      <c r="D1" s="49" t="s">
        <v>25</v>
      </c>
      <c r="E1" s="49">
        <v>12</v>
      </c>
      <c r="F1" s="5"/>
      <c r="G1" s="5"/>
    </row>
    <row r="2" spans="1:10" s="3" customFormat="1">
      <c r="A2" s="50" t="s">
        <v>17</v>
      </c>
      <c r="B2" s="5"/>
      <c r="C2" s="5"/>
      <c r="D2" s="5"/>
      <c r="E2" s="5" t="s">
        <v>55</v>
      </c>
      <c r="F2" s="5"/>
      <c r="G2" s="5"/>
    </row>
    <row r="3" spans="1:10" s="3" customFormat="1">
      <c r="A3" s="5" t="s">
        <v>34</v>
      </c>
      <c r="B3" s="5">
        <f>17+10188.2</f>
        <v>10205.200000000001</v>
      </c>
      <c r="C3" s="5"/>
      <c r="D3" s="5"/>
      <c r="E3" s="51">
        <f>17*B4*E1</f>
        <v>3986.16</v>
      </c>
      <c r="F3" s="5"/>
      <c r="G3" s="5"/>
    </row>
    <row r="4" spans="1:10" s="3" customFormat="1">
      <c r="A4" s="5" t="s">
        <v>0</v>
      </c>
      <c r="B4" s="5">
        <v>19.54</v>
      </c>
      <c r="C4" s="5"/>
      <c r="D4" s="5"/>
      <c r="E4" s="5"/>
      <c r="F4" s="5"/>
      <c r="G4" s="5"/>
    </row>
    <row r="5" spans="1:10" s="3" customFormat="1">
      <c r="A5" s="5" t="s">
        <v>26</v>
      </c>
      <c r="B5" s="103">
        <f>B3*B4*E1</f>
        <v>2392915.2960000001</v>
      </c>
      <c r="C5" s="51"/>
      <c r="D5" s="51"/>
      <c r="E5" s="5"/>
      <c r="F5" s="51"/>
      <c r="G5" s="5"/>
    </row>
    <row r="6" spans="1:10" s="3" customFormat="1" ht="31.5">
      <c r="A6" s="5" t="s">
        <v>74</v>
      </c>
      <c r="B6" s="103">
        <f>-98276.5-27781.78-46.36-124.93-39.05</f>
        <v>-126268.62</v>
      </c>
      <c r="C6" s="51"/>
      <c r="D6" s="51"/>
      <c r="E6" s="5"/>
      <c r="F6" s="51"/>
      <c r="G6" s="5"/>
      <c r="H6" s="23"/>
      <c r="I6" s="23"/>
      <c r="J6" s="23"/>
    </row>
    <row r="7" spans="1:10" s="3" customFormat="1" ht="16.5" thickBot="1">
      <c r="A7" s="5" t="s">
        <v>1</v>
      </c>
      <c r="B7" s="5">
        <v>100</v>
      </c>
      <c r="C7" s="5"/>
      <c r="D7" s="5"/>
      <c r="E7" s="5"/>
      <c r="F7" s="51"/>
      <c r="G7" s="5"/>
    </row>
    <row r="8" spans="1:10" s="4" customFormat="1" ht="63">
      <c r="A8" s="6" t="s">
        <v>2</v>
      </c>
      <c r="B8" s="8" t="s">
        <v>14</v>
      </c>
      <c r="C8" s="8" t="s">
        <v>23</v>
      </c>
      <c r="D8" s="8" t="s">
        <v>27</v>
      </c>
      <c r="E8" s="7" t="s">
        <v>24</v>
      </c>
      <c r="F8" s="9"/>
      <c r="G8" s="9"/>
    </row>
    <row r="9" spans="1:10" s="3" customFormat="1" ht="15.75" customHeight="1">
      <c r="A9" s="10" t="s">
        <v>3</v>
      </c>
      <c r="B9" s="29" t="s">
        <v>15</v>
      </c>
      <c r="C9" s="47" t="s">
        <v>28</v>
      </c>
      <c r="D9" s="11">
        <v>0.89</v>
      </c>
      <c r="E9" s="81">
        <f>D9*B3*E1</f>
        <v>108991.53600000001</v>
      </c>
      <c r="F9" s="12"/>
      <c r="G9" s="12"/>
    </row>
    <row r="10" spans="1:10" s="3" customFormat="1" ht="47.25">
      <c r="A10" s="10" t="s">
        <v>4</v>
      </c>
      <c r="B10" s="29" t="s">
        <v>15</v>
      </c>
      <c r="C10" s="47" t="s">
        <v>28</v>
      </c>
      <c r="D10" s="11">
        <f>4.63+D11+D12+D13+D14</f>
        <v>6.6851205921164363</v>
      </c>
      <c r="E10" s="81">
        <f>D10*E1*B3</f>
        <v>818675.91199999989</v>
      </c>
      <c r="F10" s="12"/>
      <c r="G10" s="12"/>
    </row>
    <row r="11" spans="1:10" s="3" customFormat="1" ht="15.75" customHeight="1">
      <c r="A11" s="13" t="s">
        <v>5</v>
      </c>
      <c r="B11" s="29"/>
      <c r="C11" s="47" t="s">
        <v>28</v>
      </c>
      <c r="D11" s="11">
        <f>E11/E1/B3</f>
        <v>8.6883810867662226E-2</v>
      </c>
      <c r="E11" s="81">
        <v>10640</v>
      </c>
      <c r="F11" s="12"/>
      <c r="G11" s="12"/>
    </row>
    <row r="12" spans="1:10" s="3" customFormat="1" ht="15.75" customHeight="1">
      <c r="A12" s="13" t="s">
        <v>6</v>
      </c>
      <c r="B12" s="29"/>
      <c r="C12" s="47" t="s">
        <v>28</v>
      </c>
      <c r="D12" s="11">
        <f>E12/E1/B3</f>
        <v>5.8556748846993037E-2</v>
      </c>
      <c r="E12" s="81">
        <v>7171</v>
      </c>
      <c r="F12" s="12"/>
      <c r="G12" s="12"/>
    </row>
    <row r="13" spans="1:10" s="3" customFormat="1" ht="15.75" customHeight="1">
      <c r="A13" s="13" t="s">
        <v>7</v>
      </c>
      <c r="B13" s="29" t="s">
        <v>15</v>
      </c>
      <c r="C13" s="47" t="s">
        <v>28</v>
      </c>
      <c r="D13" s="11">
        <f>E13/B3/E1</f>
        <v>1.8255235892812813</v>
      </c>
      <c r="E13" s="81">
        <v>223558</v>
      </c>
      <c r="F13" s="12"/>
      <c r="G13" s="12"/>
    </row>
    <row r="14" spans="1:10" s="3" customFormat="1" ht="15.75" customHeight="1">
      <c r="A14" s="13" t="s">
        <v>77</v>
      </c>
      <c r="B14" s="29" t="s">
        <v>78</v>
      </c>
      <c r="C14" s="47" t="s">
        <v>36</v>
      </c>
      <c r="D14" s="11">
        <f>E14/E1/B3</f>
        <v>8.4156443120500662E-2</v>
      </c>
      <c r="E14" s="99">
        <v>10306</v>
      </c>
      <c r="F14" s="24"/>
      <c r="G14" s="23"/>
    </row>
    <row r="15" spans="1:10" s="3" customFormat="1" ht="47.25">
      <c r="A15" s="10" t="s">
        <v>8</v>
      </c>
      <c r="B15" s="29" t="s">
        <v>15</v>
      </c>
      <c r="C15" s="47" t="s">
        <v>28</v>
      </c>
      <c r="D15" s="11">
        <f>E15/E1/B3</f>
        <v>3.7739828714772856</v>
      </c>
      <c r="E15" s="81">
        <v>462171</v>
      </c>
      <c r="F15" s="12"/>
      <c r="G15" s="12"/>
    </row>
    <row r="16" spans="1:10" s="3" customFormat="1">
      <c r="A16" s="10" t="s">
        <v>9</v>
      </c>
      <c r="B16" s="29" t="s">
        <v>15</v>
      </c>
      <c r="C16" s="47" t="s">
        <v>28</v>
      </c>
      <c r="D16" s="11">
        <f>E16/E1/B3</f>
        <v>1.9608467578620048</v>
      </c>
      <c r="E16" s="81">
        <v>240130</v>
      </c>
      <c r="F16" s="12"/>
      <c r="G16" s="12"/>
    </row>
    <row r="17" spans="1:8" s="3" customFormat="1" ht="15.75" customHeight="1">
      <c r="A17" s="10" t="s">
        <v>10</v>
      </c>
      <c r="B17" s="29" t="s">
        <v>15</v>
      </c>
      <c r="C17" s="47" t="s">
        <v>28</v>
      </c>
      <c r="D17" s="11">
        <v>0.56999999999999995</v>
      </c>
      <c r="E17" s="81">
        <f>D17*E1*B3</f>
        <v>69803.567999999999</v>
      </c>
      <c r="F17" s="12"/>
      <c r="G17" s="12"/>
    </row>
    <row r="18" spans="1:8" s="3" customFormat="1" ht="48" thickBot="1">
      <c r="A18" s="14" t="s">
        <v>11</v>
      </c>
      <c r="B18" s="31" t="s">
        <v>15</v>
      </c>
      <c r="C18" s="32" t="s">
        <v>28</v>
      </c>
      <c r="D18" s="18">
        <v>0.49</v>
      </c>
      <c r="E18" s="82">
        <f>D18*E1*B3</f>
        <v>60006.576000000001</v>
      </c>
      <c r="F18" s="12"/>
      <c r="G18" s="12"/>
    </row>
    <row r="19" spans="1:8" s="3" customFormat="1">
      <c r="A19" s="42" t="s">
        <v>37</v>
      </c>
      <c r="B19" s="43"/>
      <c r="C19" s="43"/>
      <c r="D19" s="44">
        <f>E19/E1/B3</f>
        <v>4.5991428389448519</v>
      </c>
      <c r="E19" s="83">
        <f>E20+E21+E22+E23+E24+E25+E26+E27+E28+E29+E30+E31+E32+E33+E34</f>
        <v>563222.07000000007</v>
      </c>
      <c r="F19" s="12"/>
      <c r="G19" s="12"/>
    </row>
    <row r="20" spans="1:8" s="3" customFormat="1" ht="15.75" customHeight="1">
      <c r="A20" s="15" t="s">
        <v>62</v>
      </c>
      <c r="B20" s="29" t="s">
        <v>18</v>
      </c>
      <c r="C20" s="47" t="s">
        <v>28</v>
      </c>
      <c r="D20" s="16"/>
      <c r="E20" s="84">
        <v>7350.3</v>
      </c>
      <c r="F20" s="17"/>
      <c r="G20" s="12"/>
      <c r="H20" s="1"/>
    </row>
    <row r="21" spans="1:8" s="3" customFormat="1" ht="15.75" customHeight="1">
      <c r="A21" s="15" t="s">
        <v>47</v>
      </c>
      <c r="B21" s="29" t="s">
        <v>18</v>
      </c>
      <c r="C21" s="47" t="s">
        <v>28</v>
      </c>
      <c r="D21" s="16"/>
      <c r="E21" s="84">
        <v>10187.52</v>
      </c>
      <c r="F21" s="17"/>
      <c r="G21" s="12"/>
      <c r="H21" s="1"/>
    </row>
    <row r="22" spans="1:8" s="3" customFormat="1" ht="15.75" customHeight="1">
      <c r="A22" s="15" t="s">
        <v>63</v>
      </c>
      <c r="B22" s="29" t="s">
        <v>19</v>
      </c>
      <c r="C22" s="47" t="s">
        <v>28</v>
      </c>
      <c r="D22" s="16"/>
      <c r="E22" s="84">
        <f>424.43+485.56</f>
        <v>909.99</v>
      </c>
      <c r="F22" s="17"/>
      <c r="G22" s="12"/>
      <c r="H22" s="1"/>
    </row>
    <row r="23" spans="1:8" s="3" customFormat="1" ht="15.75" customHeight="1">
      <c r="A23" s="15" t="s">
        <v>50</v>
      </c>
      <c r="B23" s="29" t="s">
        <v>21</v>
      </c>
      <c r="C23" s="47" t="s">
        <v>28</v>
      </c>
      <c r="D23" s="16"/>
      <c r="E23" s="84">
        <v>4446</v>
      </c>
      <c r="F23" s="17"/>
      <c r="G23" s="12"/>
      <c r="H23" s="1"/>
    </row>
    <row r="24" spans="1:8" s="3" customFormat="1" ht="15.75" customHeight="1">
      <c r="A24" s="15" t="s">
        <v>70</v>
      </c>
      <c r="B24" s="29" t="s">
        <v>69</v>
      </c>
      <c r="C24" s="47" t="s">
        <v>28</v>
      </c>
      <c r="D24" s="11"/>
      <c r="E24" s="85">
        <f>678.15+2440.05</f>
        <v>3118.2000000000003</v>
      </c>
      <c r="F24" s="17"/>
      <c r="G24" s="12"/>
    </row>
    <row r="25" spans="1:8" s="3" customFormat="1" ht="15.75" customHeight="1">
      <c r="A25" s="15" t="s">
        <v>49</v>
      </c>
      <c r="B25" s="29" t="s">
        <v>21</v>
      </c>
      <c r="C25" s="47" t="s">
        <v>28</v>
      </c>
      <c r="D25" s="19"/>
      <c r="E25" s="85">
        <v>5377.16</v>
      </c>
      <c r="F25" s="17"/>
      <c r="G25" s="12"/>
    </row>
    <row r="26" spans="1:8" s="3" customFormat="1" ht="15.75" customHeight="1">
      <c r="A26" s="15" t="s">
        <v>80</v>
      </c>
      <c r="B26" s="29" t="s">
        <v>68</v>
      </c>
      <c r="C26" s="47" t="s">
        <v>28</v>
      </c>
      <c r="D26" s="19"/>
      <c r="E26" s="85">
        <f>755.69+2790.17+3635.03</f>
        <v>7180.89</v>
      </c>
      <c r="F26" s="17"/>
      <c r="G26" s="12"/>
    </row>
    <row r="27" spans="1:8" s="3" customFormat="1" ht="15.75" customHeight="1">
      <c r="A27" s="15" t="s">
        <v>56</v>
      </c>
      <c r="B27" s="29" t="s">
        <v>22</v>
      </c>
      <c r="C27" s="47" t="s">
        <v>28</v>
      </c>
      <c r="D27" s="16"/>
      <c r="E27" s="84">
        <v>86095.94</v>
      </c>
      <c r="F27" s="17"/>
      <c r="G27" s="12"/>
      <c r="H27" s="1"/>
    </row>
    <row r="28" spans="1:8" s="3" customFormat="1" ht="15.75" customHeight="1">
      <c r="A28" s="15" t="s">
        <v>57</v>
      </c>
      <c r="B28" s="29" t="s">
        <v>22</v>
      </c>
      <c r="C28" s="47" t="s">
        <v>28</v>
      </c>
      <c r="D28" s="19"/>
      <c r="E28" s="84">
        <v>10103.86</v>
      </c>
      <c r="F28" s="17"/>
      <c r="G28" s="12"/>
    </row>
    <row r="29" spans="1:8" s="3" customFormat="1" ht="15.75" customHeight="1">
      <c r="A29" s="15" t="s">
        <v>72</v>
      </c>
      <c r="B29" s="29" t="s">
        <v>71</v>
      </c>
      <c r="C29" s="47" t="s">
        <v>28</v>
      </c>
      <c r="D29" s="11"/>
      <c r="E29" s="84">
        <f>2117.26+2237.23+1805.61+2821.86</f>
        <v>8981.9599999999991</v>
      </c>
      <c r="F29" s="17"/>
      <c r="G29" s="12"/>
    </row>
    <row r="30" spans="1:8" s="3" customFormat="1" ht="15.75" customHeight="1">
      <c r="A30" s="15" t="s">
        <v>66</v>
      </c>
      <c r="B30" s="29" t="s">
        <v>65</v>
      </c>
      <c r="C30" s="47" t="s">
        <v>28</v>
      </c>
      <c r="D30" s="11"/>
      <c r="E30" s="84">
        <f>3420+16488</f>
        <v>19908</v>
      </c>
      <c r="F30" s="17"/>
      <c r="G30" s="12"/>
    </row>
    <row r="31" spans="1:8" s="3" customFormat="1" ht="15.75" customHeight="1">
      <c r="A31" s="15" t="s">
        <v>64</v>
      </c>
      <c r="B31" s="29" t="s">
        <v>48</v>
      </c>
      <c r="C31" s="47" t="s">
        <v>28</v>
      </c>
      <c r="D31" s="11"/>
      <c r="E31" s="84">
        <f>996.98+1412.71</f>
        <v>2409.69</v>
      </c>
      <c r="F31" s="17"/>
      <c r="G31" s="12"/>
    </row>
    <row r="32" spans="1:8" s="3" customFormat="1" ht="15.75" customHeight="1">
      <c r="A32" s="15" t="s">
        <v>52</v>
      </c>
      <c r="B32" s="29" t="s">
        <v>51</v>
      </c>
      <c r="C32" s="47" t="s">
        <v>28</v>
      </c>
      <c r="D32" s="11"/>
      <c r="E32" s="84">
        <f>3979+1432.37</f>
        <v>5411.37</v>
      </c>
      <c r="F32" s="17"/>
      <c r="G32" s="12"/>
    </row>
    <row r="33" spans="1:10" s="3" customFormat="1">
      <c r="A33" s="15" t="s">
        <v>79</v>
      </c>
      <c r="B33" s="29" t="s">
        <v>67</v>
      </c>
      <c r="C33" s="47" t="s">
        <v>28</v>
      </c>
      <c r="D33" s="11"/>
      <c r="E33" s="84">
        <v>390224.4</v>
      </c>
      <c r="F33" s="17"/>
      <c r="G33" s="12"/>
    </row>
    <row r="34" spans="1:10" s="3" customFormat="1" ht="16.5" thickBot="1">
      <c r="A34" s="33" t="s">
        <v>73</v>
      </c>
      <c r="B34" s="34" t="s">
        <v>67</v>
      </c>
      <c r="C34" s="35" t="s">
        <v>28</v>
      </c>
      <c r="D34" s="36"/>
      <c r="E34" s="86">
        <v>1516.79</v>
      </c>
      <c r="F34" s="17"/>
      <c r="G34" s="12"/>
    </row>
    <row r="35" spans="1:10" s="28" customFormat="1" ht="32.25" thickBot="1">
      <c r="A35" s="37" t="s">
        <v>38</v>
      </c>
      <c r="B35" s="38"/>
      <c r="C35" s="38" t="s">
        <v>28</v>
      </c>
      <c r="D35" s="100">
        <f>E35/B3/E1</f>
        <v>1.1601193509191392</v>
      </c>
      <c r="E35" s="87">
        <f>D52+D53</f>
        <v>142071</v>
      </c>
      <c r="F35" s="17"/>
      <c r="G35" s="17"/>
      <c r="H35" s="27"/>
      <c r="I35" s="27"/>
      <c r="J35" s="27"/>
    </row>
    <row r="36" spans="1:10" s="3" customFormat="1" ht="19.5" thickBot="1">
      <c r="A36" s="20" t="s">
        <v>12</v>
      </c>
      <c r="B36" s="21"/>
      <c r="C36" s="65" t="str">
        <f>C35</f>
        <v>руб</v>
      </c>
      <c r="D36" s="40">
        <f>D9+D10+D15+D16+D17+D18+D19+D35</f>
        <v>20.129212411319717</v>
      </c>
      <c r="E36" s="87">
        <f>E9+E10+E15+E16+E17+E18+E19+E35</f>
        <v>2465071.6619999995</v>
      </c>
      <c r="F36" s="41"/>
      <c r="G36" s="17"/>
      <c r="H36" s="2"/>
    </row>
    <row r="37" spans="1:10" s="28" customFormat="1" ht="16.5" thickBot="1">
      <c r="A37" s="109" t="s">
        <v>45</v>
      </c>
      <c r="B37" s="110"/>
      <c r="C37" s="110"/>
      <c r="D37" s="60" t="s">
        <v>58</v>
      </c>
      <c r="E37" s="61" t="s">
        <v>59</v>
      </c>
      <c r="F37" s="41"/>
      <c r="G37" s="17"/>
      <c r="H37" s="62"/>
      <c r="I37" s="27"/>
      <c r="J37" s="27"/>
    </row>
    <row r="38" spans="1:10" s="67" customFormat="1" ht="31.5">
      <c r="A38" s="52" t="s">
        <v>60</v>
      </c>
      <c r="B38" s="39"/>
      <c r="C38" s="66" t="s">
        <v>36</v>
      </c>
      <c r="D38" s="101">
        <v>130759</v>
      </c>
      <c r="E38" s="75"/>
      <c r="F38" s="22"/>
      <c r="G38" s="22"/>
    </row>
    <row r="39" spans="1:10" s="67" customFormat="1">
      <c r="A39" s="13" t="s">
        <v>16</v>
      </c>
      <c r="B39" s="30"/>
      <c r="C39" s="68" t="s">
        <v>36</v>
      </c>
      <c r="D39" s="102">
        <f>6139*E1</f>
        <v>73668</v>
      </c>
      <c r="E39" s="76"/>
      <c r="F39" s="22"/>
      <c r="G39" s="22"/>
    </row>
    <row r="40" spans="1:10" s="67" customFormat="1" ht="31.5">
      <c r="A40" s="13" t="s">
        <v>31</v>
      </c>
      <c r="B40" s="30"/>
      <c r="C40" s="68" t="s">
        <v>36</v>
      </c>
      <c r="D40" s="102">
        <v>25569</v>
      </c>
      <c r="E40" s="76"/>
      <c r="F40" s="25"/>
      <c r="G40" s="22"/>
    </row>
    <row r="41" spans="1:10" s="67" customFormat="1">
      <c r="A41" s="13" t="s">
        <v>61</v>
      </c>
      <c r="B41" s="30"/>
      <c r="C41" s="68" t="s">
        <v>36</v>
      </c>
      <c r="D41" s="102">
        <f>B5+B6</f>
        <v>2266646.676</v>
      </c>
      <c r="E41" s="76"/>
      <c r="F41" s="22"/>
      <c r="G41" s="22"/>
    </row>
    <row r="42" spans="1:10" s="67" customFormat="1">
      <c r="A42" s="63" t="str">
        <f>A36</f>
        <v>итого расходы</v>
      </c>
      <c r="B42" s="64"/>
      <c r="C42" s="69" t="str">
        <f>C36</f>
        <v>руб</v>
      </c>
      <c r="D42" s="77"/>
      <c r="E42" s="78">
        <f>E36</f>
        <v>2465071.6619999995</v>
      </c>
      <c r="F42" s="22"/>
      <c r="G42" s="22"/>
    </row>
    <row r="43" spans="1:10" s="72" customFormat="1" ht="15.75" customHeight="1" thickBot="1">
      <c r="A43" s="53" t="s">
        <v>20</v>
      </c>
      <c r="B43" s="45"/>
      <c r="C43" s="70" t="s">
        <v>36</v>
      </c>
      <c r="D43" s="79">
        <f>D38+D39+D40+D41-E42</f>
        <v>31571.014000000432</v>
      </c>
      <c r="E43" s="80"/>
      <c r="F43" s="22"/>
      <c r="G43" s="22"/>
      <c r="H43" s="71"/>
      <c r="I43" s="71"/>
      <c r="J43" s="71"/>
    </row>
    <row r="44" spans="1:10" s="3" customFormat="1">
      <c r="A44" s="106" t="s">
        <v>35</v>
      </c>
      <c r="B44" s="107"/>
      <c r="C44" s="107"/>
      <c r="D44" s="107"/>
      <c r="E44" s="108"/>
      <c r="F44" s="54"/>
      <c r="G44" s="12"/>
    </row>
    <row r="45" spans="1:10" s="59" customFormat="1" ht="15.75" customHeight="1">
      <c r="A45" s="46" t="s">
        <v>29</v>
      </c>
      <c r="B45" s="104" t="s">
        <v>53</v>
      </c>
      <c r="C45" s="111" t="s">
        <v>54</v>
      </c>
      <c r="D45" s="112"/>
      <c r="E45" s="113"/>
      <c r="F45" s="24"/>
      <c r="G45" s="58"/>
      <c r="H45" s="58"/>
      <c r="I45" s="58"/>
    </row>
    <row r="46" spans="1:10" s="59" customFormat="1" ht="66.75" customHeight="1">
      <c r="A46" s="10"/>
      <c r="B46" s="105"/>
      <c r="C46" s="93" t="s">
        <v>46</v>
      </c>
      <c r="D46" s="93" t="s">
        <v>39</v>
      </c>
      <c r="E46" s="94" t="s">
        <v>75</v>
      </c>
      <c r="F46" s="24"/>
      <c r="G46" s="58"/>
      <c r="H46" s="58"/>
      <c r="I46" s="58"/>
    </row>
    <row r="47" spans="1:10" s="3" customFormat="1">
      <c r="A47" s="26" t="s">
        <v>40</v>
      </c>
      <c r="B47" s="73">
        <v>2307046</v>
      </c>
      <c r="C47" s="73">
        <v>2307033</v>
      </c>
      <c r="D47" s="73"/>
      <c r="E47" s="74"/>
      <c r="F47" s="55"/>
      <c r="G47" s="5"/>
    </row>
    <row r="48" spans="1:10" s="3" customFormat="1">
      <c r="A48" s="26" t="s">
        <v>41</v>
      </c>
      <c r="B48" s="73">
        <v>1013768</v>
      </c>
      <c r="C48" s="73">
        <v>960562</v>
      </c>
      <c r="D48" s="73">
        <v>46101</v>
      </c>
      <c r="E48" s="74"/>
      <c r="F48" s="55"/>
      <c r="G48" s="5"/>
    </row>
    <row r="49" spans="1:7" s="3" customFormat="1">
      <c r="A49" s="26" t="s">
        <v>42</v>
      </c>
      <c r="B49" s="73">
        <v>229754</v>
      </c>
      <c r="C49" s="73">
        <v>222841</v>
      </c>
      <c r="D49" s="73">
        <v>5819</v>
      </c>
      <c r="E49" s="74">
        <v>1147</v>
      </c>
      <c r="F49" s="55"/>
      <c r="G49" s="5"/>
    </row>
    <row r="50" spans="1:7" s="3" customFormat="1">
      <c r="A50" s="26" t="s">
        <v>43</v>
      </c>
      <c r="B50" s="73">
        <v>407067</v>
      </c>
      <c r="C50" s="73">
        <v>398292</v>
      </c>
      <c r="D50" s="73">
        <v>7399</v>
      </c>
      <c r="E50" s="74">
        <v>1330</v>
      </c>
      <c r="F50" s="55"/>
      <c r="G50" s="5"/>
    </row>
    <row r="51" spans="1:7" s="3" customFormat="1" ht="16.5" thickBot="1">
      <c r="A51" s="88" t="s">
        <v>44</v>
      </c>
      <c r="B51" s="89">
        <v>862916</v>
      </c>
      <c r="C51" s="89">
        <v>779705</v>
      </c>
      <c r="D51" s="89">
        <v>83227</v>
      </c>
      <c r="E51" s="90">
        <f>161+298</f>
        <v>459</v>
      </c>
      <c r="F51" s="55"/>
      <c r="G51" s="5"/>
    </row>
    <row r="52" spans="1:7" s="3" customFormat="1" ht="16.5" thickBot="1">
      <c r="A52" s="20" t="s">
        <v>30</v>
      </c>
      <c r="B52" s="91">
        <f>SUM(B47:B51)</f>
        <v>4820551</v>
      </c>
      <c r="C52" s="91">
        <f>SUM(C47:C51)</f>
        <v>4668433</v>
      </c>
      <c r="D52" s="91">
        <f>SUM(D47:D51)</f>
        <v>142546</v>
      </c>
      <c r="E52" s="92">
        <f>SUM(E47:E51)</f>
        <v>2936</v>
      </c>
      <c r="F52" s="5"/>
      <c r="G52" s="5"/>
    </row>
    <row r="53" spans="1:7" s="67" customFormat="1" ht="32.25" thickBot="1">
      <c r="A53" s="95" t="s">
        <v>76</v>
      </c>
      <c r="B53" s="96"/>
      <c r="C53" s="96"/>
      <c r="D53" s="96">
        <f>B51-C51-D51-E51</f>
        <v>-475</v>
      </c>
      <c r="E53" s="97"/>
      <c r="F53" s="98"/>
    </row>
    <row r="54" spans="1:7" s="3" customFormat="1">
      <c r="A54" s="12" t="s">
        <v>32</v>
      </c>
      <c r="B54" s="12"/>
      <c r="C54" s="56"/>
      <c r="D54" s="57"/>
      <c r="E54" s="12"/>
      <c r="F54" s="5"/>
      <c r="G54" s="5"/>
    </row>
    <row r="55" spans="1:7" s="3" customFormat="1">
      <c r="A55" s="5"/>
      <c r="B55" s="5"/>
      <c r="C55" s="5"/>
      <c r="D55" s="5"/>
      <c r="E55" s="5"/>
      <c r="F55" s="5"/>
      <c r="G55" s="5"/>
    </row>
    <row r="56" spans="1:7" s="3" customFormat="1">
      <c r="A56" s="5"/>
      <c r="B56" s="5"/>
      <c r="C56" s="5"/>
      <c r="D56" s="5"/>
      <c r="E56" s="5"/>
      <c r="F56" s="5"/>
      <c r="G56" s="5"/>
    </row>
  </sheetData>
  <mergeCells count="4">
    <mergeCell ref="B45:B46"/>
    <mergeCell ref="A44:E44"/>
    <mergeCell ref="A37:C37"/>
    <mergeCell ref="C45:E45"/>
  </mergeCells>
  <pageMargins left="0.31496062992125984" right="0.31496062992125984" top="0.35433070866141736" bottom="0.35433070866141736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2018-02-05T09:30:43Z</cp:lastPrinted>
  <dcterms:created xsi:type="dcterms:W3CDTF">2016-04-22T06:39:22Z</dcterms:created>
  <dcterms:modified xsi:type="dcterms:W3CDTF">2018-03-16T10:08:45Z</dcterms:modified>
</cp:coreProperties>
</file>