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10" i="1"/>
  <c r="D14"/>
  <c r="E50" l="1"/>
  <c r="E35"/>
  <c r="D53"/>
  <c r="E51"/>
  <c r="B52"/>
  <c r="C52"/>
  <c r="E52"/>
  <c r="E34"/>
  <c r="E33"/>
  <c r="C42"/>
  <c r="A42" l="1"/>
  <c r="D39"/>
  <c r="E32"/>
  <c r="E24"/>
  <c r="E31"/>
  <c r="B6"/>
  <c r="D52"/>
  <c r="D35" s="1"/>
  <c r="E20"/>
  <c r="D12" l="1"/>
  <c r="D15"/>
  <c r="E18"/>
  <c r="E17"/>
  <c r="D13"/>
  <c r="D16"/>
  <c r="D11"/>
  <c r="E9"/>
  <c r="B5"/>
  <c r="D41" s="1"/>
  <c r="E19" l="1"/>
  <c r="D19" s="1"/>
  <c r="D36" l="1"/>
  <c r="E10"/>
  <c r="E36" l="1"/>
  <c r="E42" s="1"/>
  <c r="D43" s="1"/>
</calcChain>
</file>

<file path=xl/sharedStrings.xml><?xml version="1.0" encoding="utf-8"?>
<sst xmlns="http://schemas.openxmlformats.org/spreadsheetml/2006/main" count="119" uniqueCount="79">
  <si>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</si>
  <si>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</si>
  <si>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</si>
  <si>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</si>
  <si>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</si>
  <si>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</si>
  <si>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</si>
  <si>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</si>
  <si>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</si>
  <si>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</si>
  <si>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</si>
  <si>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</si>
  <si>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</si>
  <si>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</si>
  <si>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</si>
  <si>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</si>
  <si>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</si>
  <si>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</si>
  <si>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Лебедева, д.3</t>
  </si>
  <si>
    <t>февраль</t>
  </si>
  <si>
    <t>май</t>
  </si>
  <si>
    <t>июнь</t>
  </si>
  <si>
    <t>Остаток средств на конец периода (+ есть средства, -задолженность)</t>
  </si>
  <si>
    <t>июль</t>
  </si>
  <si>
    <t>сентябрь</t>
  </si>
  <si>
    <t>единица измерения работы и услуги</t>
  </si>
  <si>
    <t>Цена выполненной работы и услуги в руб.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</si>
  <si>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</si>
  <si>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</si>
  <si>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</si>
  <si>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руб.</t>
  </si>
  <si>
    <t>декабрь</t>
  </si>
  <si>
    <t>Ресурсоснабжающая организация (РСО)</t>
  </si>
  <si>
    <t>ИТОГО</t>
  </si>
  <si>
    <t>Получено средств от применения повышающего коэффициента к квартирам без ИПУ</t>
  </si>
  <si>
    <t>2017г</t>
  </si>
  <si>
    <t>Площадь дома на 01/01/2017 г, м2</t>
  </si>
  <si>
    <t>Отчет по предоставлению коммунальных услуг по жилым помещениям за 2017 г</t>
  </si>
  <si>
    <t>восстановление теплоизоляции, п.1,2</t>
  </si>
  <si>
    <t>техобследование лифтов, п.2,6,7,8</t>
  </si>
  <si>
    <t>фев,март</t>
  </si>
  <si>
    <t>8. Расходы на коммунальные услуги потребляемые в целях содержания общего имущества дома</t>
  </si>
  <si>
    <t>на содержание общего имущества дома, руб</t>
  </si>
  <si>
    <t>ООО "Коммун. Технологии" (теплоэнергия),руб</t>
  </si>
  <si>
    <t>ООО "Коммун. Технологии" (горячее водоснабжение),руб</t>
  </si>
  <si>
    <t>ОАО "Водоканал" (холодное водоснабжение), руб</t>
  </si>
  <si>
    <t>ОАО "Водоканал" (водоотведение), руб</t>
  </si>
  <si>
    <t>Чебоксарский Энергосбыт (электроэнергия), руб</t>
  </si>
  <si>
    <t>7.Работы по ремонту общедомового имущества всего, в т.ч.</t>
  </si>
  <si>
    <t>Финансовый счет дома</t>
  </si>
  <si>
    <t>по индивид. потреблению, руб</t>
  </si>
  <si>
    <t>июнь,авг</t>
  </si>
  <si>
    <t>ремонт мягкой кровли, кв.233,234,236,194,275</t>
  </si>
  <si>
    <t>Предоставлено РСО по приборам учета, руб</t>
  </si>
  <si>
    <t>Всего начислено УК Атал</t>
  </si>
  <si>
    <t>февр,июнь,сент</t>
  </si>
  <si>
    <t>ремонт мягкой кровли балконных козырьков,кв.234</t>
  </si>
  <si>
    <t>подготовка к отопит.сезону и окраска теплоузлов</t>
  </si>
  <si>
    <t>Приход,руб</t>
  </si>
  <si>
    <t>Расход,руб</t>
  </si>
  <si>
    <t>Остаток средств на 01/01/2017 г при 100 % оплате собственниками (+ есть средства, -задолженность)</t>
  </si>
  <si>
    <t>Начислено собственникам</t>
  </si>
  <si>
    <t>замена стояка канализации кв.247,113,268,194,172 подвал</t>
  </si>
  <si>
    <t>ремонт межпанельных швов кв.7,16,249,275,193</t>
  </si>
  <si>
    <t>сент,октябрь</t>
  </si>
  <si>
    <t>замена задвижек в теплоузле</t>
  </si>
  <si>
    <t>ремонт стояка отопления подвал п.3</t>
  </si>
  <si>
    <t>восстановление освещения перед машинным отделением п.2-8</t>
  </si>
  <si>
    <t>замена стояка ГВС в подвале п.7, кв.162</t>
  </si>
  <si>
    <t>поверка общедомового прибора учета (ОДПУ)</t>
  </si>
  <si>
    <t>работы на общедомовой системе ХВС, п.2,7</t>
  </si>
  <si>
    <t>замена нижней разводки канализации п.1,2</t>
  </si>
  <si>
    <t>ноябрь</t>
  </si>
  <si>
    <t>Произведен перерасчет коммунальных услуг на содержание общего имущества дома по статье "содержание" в 1 полугодии 2017г</t>
  </si>
  <si>
    <t>прочим потребит. и на производ. нужды</t>
  </si>
  <si>
    <t>Экономия расходов на коммунальные услуги потребляемые в целях содержания общего имущества дома за 2017 г составила, руб</t>
  </si>
  <si>
    <t>*электроизмерительные работы</t>
  </si>
  <si>
    <t>фев-май,июль,окт</t>
  </si>
  <si>
    <t>замена мусороприемных клапанов в подъезде №7- 6 шт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</si>
</sst>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3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3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4" fillId="0" borderId="0" xfId="0" applyFont="1" applyFill="1"/>
    <xf numFmtId="0" fontId="4" fillId="0" borderId="0" xfId="0" applyFont="1"/>
    <xf numFmtId="0" fontId="5" fillId="0" borderId="0" xfId="0" applyFont="1" applyFill="1" applyAlignment="1">
      <alignment horizontal="center" vertical="top"/>
    </xf>
    <xf numFmtId="0" fontId="5" fillId="0" borderId="0" xfId="0" applyFont="1" applyFill="1"/>
    <xf numFmtId="1" fontId="3" fillId="0" borderId="0" xfId="0" applyNumberFormat="1" applyFont="1" applyFill="1"/>
    <xf numFmtId="0" fontId="7" fillId="0" borderId="0" xfId="0" applyFont="1" applyFill="1" applyAlignment="1">
      <alignment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7" fillId="0" borderId="2" xfId="0" applyFont="1" applyFill="1" applyBorder="1" applyAlignment="1">
      <alignment vertical="top" wrapText="1"/>
    </xf>
    <xf numFmtId="2" fontId="7" fillId="0" borderId="1" xfId="0" applyNumberFormat="1" applyFont="1" applyFill="1" applyBorder="1" applyAlignment="1">
      <alignment vertical="top" wrapText="1"/>
    </xf>
    <xf numFmtId="0" fontId="8" fillId="0" borderId="2" xfId="0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1" fontId="7" fillId="0" borderId="1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vertical="top" wrapText="1"/>
    </xf>
    <xf numFmtId="1" fontId="7" fillId="0" borderId="4" xfId="0" applyNumberFormat="1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/>
    <xf numFmtId="0" fontId="7" fillId="0" borderId="0" xfId="0" applyFont="1" applyFill="1" applyAlignment="1">
      <alignment vertical="top"/>
    </xf>
    <xf numFmtId="1" fontId="6" fillId="0" borderId="14" xfId="0" applyNumberFormat="1" applyFont="1" applyFill="1" applyBorder="1" applyAlignment="1">
      <alignment vertical="top" wrapText="1"/>
    </xf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8" fillId="0" borderId="1" xfId="0" applyFont="1" applyFill="1" applyBorder="1" applyAlignment="1">
      <alignment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2" xfId="0" applyNumberFormat="1" applyFont="1" applyFill="1" applyBorder="1" applyAlignment="1">
      <alignment vertical="top" wrapText="1"/>
    </xf>
    <xf numFmtId="0" fontId="7" fillId="0" borderId="17" xfId="0" applyFont="1" applyFill="1" applyBorder="1" applyAlignment="1">
      <alignment vertical="top" wrapText="1"/>
    </xf>
    <xf numFmtId="0" fontId="7" fillId="0" borderId="19" xfId="0" applyFont="1" applyFill="1" applyBorder="1" applyAlignment="1">
      <alignment horizontal="center" vertical="top" wrapText="1"/>
    </xf>
    <xf numFmtId="0" fontId="6" fillId="0" borderId="0" xfId="0" applyFont="1" applyFill="1" applyBorder="1"/>
    <xf numFmtId="0" fontId="2" fillId="0" borderId="0" xfId="0" applyFont="1" applyFill="1" applyBorder="1"/>
    <xf numFmtId="0" fontId="7" fillId="0" borderId="1" xfId="0" applyFont="1" applyFill="1" applyBorder="1" applyAlignment="1">
      <alignment vertical="top" wrapText="1"/>
    </xf>
    <xf numFmtId="0" fontId="8" fillId="0" borderId="21" xfId="0" applyFont="1" applyFill="1" applyBorder="1" applyAlignment="1">
      <alignment vertical="top" wrapText="1"/>
    </xf>
    <xf numFmtId="2" fontId="6" fillId="0" borderId="15" xfId="0" applyNumberFormat="1" applyFont="1" applyFill="1" applyBorder="1" applyAlignment="1">
      <alignment vertical="top" wrapText="1"/>
    </xf>
    <xf numFmtId="2" fontId="6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wrapText="1"/>
    </xf>
    <xf numFmtId="0" fontId="11" fillId="0" borderId="0" xfId="0" applyFont="1" applyFill="1"/>
    <xf numFmtId="0" fontId="0" fillId="0" borderId="0" xfId="0" applyFont="1" applyFill="1"/>
    <xf numFmtId="0" fontId="6" fillId="0" borderId="0" xfId="0" applyFont="1" applyFill="1" applyBorder="1" applyAlignment="1">
      <alignment vertical="top" wrapText="1"/>
    </xf>
    <xf numFmtId="0" fontId="9" fillId="2" borderId="6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2" fontId="6" fillId="2" borderId="7" xfId="0" applyNumberFormat="1" applyFont="1" applyFill="1" applyBorder="1" applyAlignment="1">
      <alignment vertical="top" wrapText="1"/>
    </xf>
    <xf numFmtId="0" fontId="7" fillId="0" borderId="2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1" fontId="7" fillId="0" borderId="0" xfId="0" applyNumberFormat="1" applyFont="1" applyFill="1" applyAlignment="1">
      <alignment vertical="top" wrapText="1"/>
    </xf>
    <xf numFmtId="2" fontId="6" fillId="0" borderId="0" xfId="0" applyNumberFormat="1" applyFont="1" applyFill="1" applyAlignment="1">
      <alignment vertical="top" wrapText="1"/>
    </xf>
    <xf numFmtId="0" fontId="8" fillId="0" borderId="20" xfId="0" applyFont="1" applyFill="1" applyBorder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1" fontId="8" fillId="0" borderId="0" xfId="0" applyNumberFormat="1" applyFont="1" applyFill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7" fillId="0" borderId="0" xfId="0" applyFont="1" applyFill="1" applyBorder="1" applyAlignment="1">
      <alignment vertical="top"/>
    </xf>
    <xf numFmtId="1" fontId="7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horizontal="center" vertical="top" wrapText="1"/>
    </xf>
    <xf numFmtId="1" fontId="7" fillId="0" borderId="0" xfId="0" applyNumberFormat="1" applyFont="1" applyFill="1" applyBorder="1" applyAlignment="1">
      <alignment vertical="top" wrapText="1"/>
    </xf>
    <xf numFmtId="0" fontId="6" fillId="2" borderId="24" xfId="0" applyFont="1" applyFill="1" applyBorder="1" applyAlignment="1">
      <alignment horizontal="center" vertical="top" wrapText="1"/>
    </xf>
    <xf numFmtId="1" fontId="6" fillId="0" borderId="0" xfId="0" applyNumberFormat="1" applyFont="1" applyFill="1" applyBorder="1" applyAlignment="1">
      <alignment vertical="top"/>
    </xf>
    <xf numFmtId="0" fontId="8" fillId="0" borderId="10" xfId="0" applyFont="1" applyFill="1" applyBorder="1" applyAlignment="1">
      <alignment vertical="top" wrapText="1"/>
    </xf>
    <xf numFmtId="0" fontId="8" fillId="0" borderId="1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 wrapText="1"/>
    </xf>
    <xf numFmtId="0" fontId="8" fillId="0" borderId="21" xfId="0" applyFont="1" applyFill="1" applyBorder="1" applyAlignment="1">
      <alignment horizontal="center" vertical="top" wrapText="1"/>
    </xf>
    <xf numFmtId="0" fontId="12" fillId="0" borderId="0" xfId="0" applyFont="1" applyFill="1"/>
    <xf numFmtId="0" fontId="13" fillId="0" borderId="0" xfId="0" applyFont="1" applyFill="1"/>
    <xf numFmtId="0" fontId="8" fillId="0" borderId="1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/>
    <xf numFmtId="0" fontId="13" fillId="0" borderId="0" xfId="0" applyFont="1" applyFill="1" applyBorder="1"/>
    <xf numFmtId="0" fontId="8" fillId="0" borderId="11" xfId="0" applyFont="1" applyFill="1" applyBorder="1" applyAlignment="1">
      <alignment horizontal="center" vertical="top" wrapText="1"/>
    </xf>
    <xf numFmtId="0" fontId="14" fillId="0" borderId="0" xfId="0" applyFont="1" applyFill="1"/>
    <xf numFmtId="0" fontId="15" fillId="0" borderId="0" xfId="0" applyFont="1" applyFill="1"/>
    <xf numFmtId="0" fontId="7" fillId="0" borderId="4" xfId="0" applyFont="1" applyFill="1" applyBorder="1" applyAlignment="1">
      <alignment vertical="top" wrapText="1"/>
    </xf>
    <xf numFmtId="164" fontId="7" fillId="0" borderId="1" xfId="1" applyNumberFormat="1" applyFont="1" applyFill="1" applyBorder="1" applyAlignment="1">
      <alignment vertical="top"/>
    </xf>
    <xf numFmtId="164" fontId="7" fillId="0" borderId="3" xfId="1" applyNumberFormat="1" applyFont="1" applyFill="1" applyBorder="1" applyAlignment="1">
      <alignment vertical="top"/>
    </xf>
    <xf numFmtId="164" fontId="7" fillId="0" borderId="3" xfId="1" applyNumberFormat="1" applyFont="1" applyFill="1" applyBorder="1" applyAlignment="1">
      <alignment vertical="top" wrapText="1"/>
    </xf>
    <xf numFmtId="164" fontId="6" fillId="2" borderId="8" xfId="1" applyNumberFormat="1" applyFont="1" applyFill="1" applyBorder="1" applyAlignment="1">
      <alignment vertical="top" wrapText="1"/>
    </xf>
    <xf numFmtId="164" fontId="6" fillId="0" borderId="3" xfId="1" applyNumberFormat="1" applyFont="1" applyFill="1" applyBorder="1" applyAlignment="1">
      <alignment vertical="top" wrapText="1"/>
    </xf>
    <xf numFmtId="164" fontId="6" fillId="0" borderId="5" xfId="1" applyNumberFormat="1" applyFont="1" applyFill="1" applyBorder="1" applyAlignment="1">
      <alignment vertical="top" wrapText="1"/>
    </xf>
    <xf numFmtId="164" fontId="6" fillId="0" borderId="15" xfId="1" applyNumberFormat="1" applyFont="1" applyFill="1" applyBorder="1" applyAlignment="1">
      <alignment vertical="top" wrapText="1"/>
    </xf>
    <xf numFmtId="164" fontId="6" fillId="2" borderId="25" xfId="1" applyNumberFormat="1" applyFont="1" applyFill="1" applyBorder="1" applyAlignment="1">
      <alignment horizontal="center" vertical="top" wrapText="1"/>
    </xf>
    <xf numFmtId="164" fontId="8" fillId="0" borderId="22" xfId="1" applyNumberFormat="1" applyFont="1" applyFill="1" applyBorder="1" applyAlignment="1">
      <alignment vertical="top" wrapText="1"/>
    </xf>
    <xf numFmtId="164" fontId="8" fillId="0" borderId="3" xfId="1" applyNumberFormat="1" applyFont="1" applyFill="1" applyBorder="1" applyAlignment="1">
      <alignment vertical="top" wrapText="1"/>
    </xf>
    <xf numFmtId="164" fontId="8" fillId="0" borderId="12" xfId="1" applyNumberFormat="1" applyFont="1" applyFill="1" applyBorder="1" applyAlignment="1">
      <alignment vertical="top" wrapText="1"/>
    </xf>
    <xf numFmtId="164" fontId="8" fillId="0" borderId="11" xfId="1" applyNumberFormat="1" applyFont="1" applyFill="1" applyBorder="1" applyAlignment="1">
      <alignment vertical="top" wrapText="1"/>
    </xf>
    <xf numFmtId="0" fontId="7" fillId="0" borderId="10" xfId="0" applyNumberFormat="1" applyFont="1" applyFill="1" applyBorder="1" applyAlignment="1">
      <alignment vertical="top" wrapText="1"/>
    </xf>
    <xf numFmtId="164" fontId="7" fillId="0" borderId="11" xfId="1" applyNumberFormat="1" applyFont="1" applyFill="1" applyBorder="1" applyAlignment="1">
      <alignment vertical="top"/>
    </xf>
    <xf numFmtId="164" fontId="7" fillId="0" borderId="12" xfId="1" applyNumberFormat="1" applyFont="1" applyFill="1" applyBorder="1" applyAlignment="1">
      <alignment vertical="top"/>
    </xf>
    <xf numFmtId="0" fontId="10" fillId="2" borderId="13" xfId="0" applyFont="1" applyFill="1" applyBorder="1" applyAlignment="1">
      <alignment vertical="top" wrapText="1"/>
    </xf>
    <xf numFmtId="0" fontId="10" fillId="2" borderId="14" xfId="0" applyFont="1" applyFill="1" applyBorder="1" applyAlignment="1">
      <alignment vertical="top" wrapText="1"/>
    </xf>
    <xf numFmtId="0" fontId="8" fillId="2" borderId="14" xfId="0" applyFont="1" applyFill="1" applyBorder="1" applyAlignment="1">
      <alignment horizontal="center" vertical="top" wrapText="1"/>
    </xf>
    <xf numFmtId="164" fontId="10" fillId="2" borderId="14" xfId="1" applyNumberFormat="1" applyFont="1" applyFill="1" applyBorder="1" applyAlignment="1">
      <alignment vertical="top" wrapText="1"/>
    </xf>
    <xf numFmtId="164" fontId="10" fillId="2" borderId="15" xfId="1" applyNumberFormat="1" applyFont="1" applyFill="1" applyBorder="1" applyAlignment="1">
      <alignment vertical="top" wrapText="1"/>
    </xf>
    <xf numFmtId="0" fontId="7" fillId="0" borderId="1" xfId="0" applyNumberFormat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vertical="top" wrapText="1"/>
    </xf>
    <xf numFmtId="164" fontId="8" fillId="0" borderId="14" xfId="1" applyNumberFormat="1" applyFont="1" applyFill="1" applyBorder="1" applyAlignment="1">
      <alignment vertical="top"/>
    </xf>
    <xf numFmtId="164" fontId="8" fillId="0" borderId="15" xfId="1" applyNumberFormat="1" applyFont="1" applyFill="1" applyBorder="1" applyAlignment="1">
      <alignment vertical="top"/>
    </xf>
    <xf numFmtId="2" fontId="7" fillId="0" borderId="19" xfId="0" applyNumberFormat="1" applyFont="1" applyFill="1" applyBorder="1" applyAlignment="1">
      <alignment vertical="top" wrapText="1"/>
    </xf>
    <xf numFmtId="164" fontId="6" fillId="0" borderId="18" xfId="1" applyNumberFormat="1" applyFont="1" applyFill="1" applyBorder="1" applyAlignment="1">
      <alignment vertical="top" wrapText="1"/>
    </xf>
    <xf numFmtId="164" fontId="8" fillId="0" borderId="21" xfId="1" applyNumberFormat="1" applyFont="1" applyFill="1" applyBorder="1" applyAlignment="1">
      <alignment vertical="top" wrapText="1"/>
    </xf>
    <xf numFmtId="164" fontId="8" fillId="0" borderId="1" xfId="1" applyNumberFormat="1" applyFont="1" applyFill="1" applyBorder="1" applyAlignment="1">
      <alignment vertical="top" wrapText="1"/>
    </xf>
    <xf numFmtId="164" fontId="6" fillId="0" borderId="14" xfId="1" applyNumberFormat="1" applyFont="1" applyFill="1" applyBorder="1" applyAlignment="1">
      <alignment vertical="top"/>
    </xf>
    <xf numFmtId="164" fontId="6" fillId="0" borderId="15" xfId="1" applyNumberFormat="1" applyFont="1" applyFill="1" applyBorder="1" applyAlignment="1">
      <alignment vertical="top"/>
    </xf>
    <xf numFmtId="164" fontId="6" fillId="0" borderId="0" xfId="1" applyNumberFormat="1" applyFont="1" applyFill="1" applyAlignment="1">
      <alignment horizontal="right" vertical="top" wrapText="1"/>
    </xf>
    <xf numFmtId="0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/>
    </xf>
    <xf numFmtId="0" fontId="6" fillId="0" borderId="26" xfId="0" applyNumberFormat="1" applyFont="1" applyFill="1" applyBorder="1" applyAlignment="1">
      <alignment horizontal="center" vertical="top" wrapText="1"/>
    </xf>
    <xf numFmtId="0" fontId="7" fillId="0" borderId="27" xfId="0" applyFont="1" applyFill="1" applyBorder="1" applyAlignment="1">
      <alignment horizontal="center" vertical="top" wrapText="1"/>
    </xf>
    <xf numFmtId="0" fontId="7" fillId="0" borderId="28" xfId="0" applyFont="1" applyFill="1" applyBorder="1" applyAlignment="1">
      <alignment horizontal="center" vertical="top" wrapText="1"/>
    </xf>
    <xf numFmtId="0" fontId="6" fillId="2" borderId="23" xfId="0" applyFont="1" applyFill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7" fillId="0" borderId="16" xfId="0" applyNumberFormat="1" applyFont="1" applyFill="1" applyBorder="1" applyAlignment="1">
      <alignment horizontal="center" vertical="top" wrapText="1"/>
    </xf>
    <xf numFmtId="0" fontId="7" fillId="0" borderId="29" xfId="0" applyFont="1" applyFill="1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4"/>
  <sheetViews>
    <sheetView tabSelected="1" topLeftCell="A37" workbookViewId="0">
      <selection activeCell="E16" sqref="E16"/>
    </sheetView>
  </sheetViews>
  <sheetFormatPr defaultRowHeight="17.25"/>
  <cols>
    <col min="1" max="1" width="74.28515625" style="6" customWidth="1"/>
    <col min="2" max="2" width="18.42578125" style="6" customWidth="1"/>
    <col min="3" max="3" width="14" style="6" customWidth="1"/>
    <col min="4" max="4" width="15.28515625" style="6" customWidth="1"/>
    <col min="5" max="5" width="16.140625" style="6" customWidth="1"/>
    <col min="6" max="6" width="11.85546875" style="6" bestFit="1" customWidth="1"/>
    <col min="7" max="8" width="9.140625" style="2"/>
  </cols>
  <sheetData>
    <row r="1" spans="1:10" s="24" customFormat="1" ht="31.5">
      <c r="A1" s="46" t="s">
        <v>14</v>
      </c>
      <c r="B1" s="6"/>
      <c r="C1" s="6" t="s">
        <v>35</v>
      </c>
      <c r="D1" s="47" t="s">
        <v>27</v>
      </c>
      <c r="E1" s="47">
        <v>12</v>
      </c>
      <c r="F1" s="6"/>
      <c r="G1" s="1"/>
      <c r="H1" s="1"/>
    </row>
    <row r="2" spans="1:10" s="24" customFormat="1">
      <c r="A2" s="48" t="s">
        <v>18</v>
      </c>
      <c r="B2" s="6"/>
      <c r="C2" s="6"/>
      <c r="D2" s="6"/>
      <c r="E2" s="6"/>
      <c r="F2" s="6"/>
      <c r="G2" s="1"/>
      <c r="H2" s="1"/>
    </row>
    <row r="3" spans="1:10" s="24" customFormat="1">
      <c r="A3" s="6" t="s">
        <v>36</v>
      </c>
      <c r="B3" s="6">
        <v>15292.7</v>
      </c>
      <c r="C3" s="6"/>
      <c r="D3" s="6"/>
      <c r="E3" s="6"/>
      <c r="F3" s="6"/>
      <c r="G3" s="1"/>
      <c r="H3" s="1"/>
    </row>
    <row r="4" spans="1:10" s="24" customFormat="1">
      <c r="A4" s="6" t="s">
        <v>0</v>
      </c>
      <c r="B4" s="6">
        <v>20.420000000000002</v>
      </c>
      <c r="C4" s="6"/>
      <c r="D4" s="6"/>
      <c r="E4" s="6"/>
      <c r="F4" s="6"/>
      <c r="G4" s="1"/>
      <c r="H4" s="1"/>
    </row>
    <row r="5" spans="1:10" s="24" customFormat="1">
      <c r="A5" s="6" t="s">
        <v>28</v>
      </c>
      <c r="B5" s="107">
        <f>B3*B4*E1</f>
        <v>3747323.2080000006</v>
      </c>
      <c r="C5" s="49"/>
      <c r="D5" s="49"/>
      <c r="E5" s="6"/>
      <c r="F5" s="49"/>
      <c r="G5" s="6"/>
      <c r="H5" s="1"/>
    </row>
    <row r="6" spans="1:10" s="24" customFormat="1" ht="31.5">
      <c r="A6" s="6" t="s">
        <v>73</v>
      </c>
      <c r="B6" s="107">
        <f>-207705.13-41030.79</f>
        <v>-248735.92</v>
      </c>
      <c r="C6" s="49"/>
      <c r="D6" s="49"/>
      <c r="E6" s="6"/>
      <c r="F6" s="49"/>
      <c r="G6" s="6"/>
      <c r="H6" s="21"/>
      <c r="I6" s="21"/>
      <c r="J6" s="21"/>
    </row>
    <row r="7" spans="1:10" s="24" customFormat="1" ht="18" thickBot="1">
      <c r="A7" s="6" t="s">
        <v>1</v>
      </c>
      <c r="B7" s="6">
        <v>100</v>
      </c>
      <c r="C7" s="6"/>
      <c r="D7" s="6"/>
      <c r="E7" s="6"/>
      <c r="F7" s="49"/>
      <c r="G7" s="1"/>
      <c r="H7" s="1"/>
    </row>
    <row r="8" spans="1:10" s="25" customFormat="1" ht="63">
      <c r="A8" s="7" t="s">
        <v>2</v>
      </c>
      <c r="B8" s="9" t="s">
        <v>15</v>
      </c>
      <c r="C8" s="9" t="s">
        <v>25</v>
      </c>
      <c r="D8" s="9" t="s">
        <v>29</v>
      </c>
      <c r="E8" s="8" t="s">
        <v>26</v>
      </c>
      <c r="F8" s="10"/>
      <c r="G8" s="3"/>
      <c r="H8" s="3"/>
    </row>
    <row r="9" spans="1:10" s="24" customFormat="1" ht="15.75" customHeight="1">
      <c r="A9" s="11" t="s">
        <v>3</v>
      </c>
      <c r="B9" s="34" t="s">
        <v>16</v>
      </c>
      <c r="C9" s="64" t="s">
        <v>30</v>
      </c>
      <c r="D9" s="12">
        <v>0.89</v>
      </c>
      <c r="E9" s="78">
        <f>D9*B3*E1</f>
        <v>163326.03600000002</v>
      </c>
      <c r="F9" s="6"/>
      <c r="G9" s="1"/>
      <c r="H9" s="1"/>
    </row>
    <row r="10" spans="1:10" s="24" customFormat="1" ht="47.25">
      <c r="A10" s="11" t="s">
        <v>4</v>
      </c>
      <c r="B10" s="34" t="s">
        <v>16</v>
      </c>
      <c r="C10" s="64" t="s">
        <v>30</v>
      </c>
      <c r="D10" s="12">
        <f>4.63+D11+D12+D13+D14</f>
        <v>6.5327760521904787</v>
      </c>
      <c r="E10" s="78">
        <f>D10*E1*B3</f>
        <v>1198845.412</v>
      </c>
      <c r="F10" s="6"/>
      <c r="G10" s="1"/>
      <c r="H10" s="1"/>
    </row>
    <row r="11" spans="1:10" s="24" customFormat="1" ht="15.75" customHeight="1">
      <c r="A11" s="13" t="s">
        <v>5</v>
      </c>
      <c r="B11" s="34"/>
      <c r="C11" s="64" t="s">
        <v>30</v>
      </c>
      <c r="D11" s="12">
        <f>E11/E1/B3</f>
        <v>8.0103578831730166E-2</v>
      </c>
      <c r="E11" s="78">
        <v>14700</v>
      </c>
      <c r="F11" s="6"/>
      <c r="G11" s="1"/>
      <c r="H11" s="1"/>
    </row>
    <row r="12" spans="1:10" s="24" customFormat="1" ht="15.75" customHeight="1">
      <c r="A12" s="13" t="s">
        <v>6</v>
      </c>
      <c r="B12" s="34"/>
      <c r="C12" s="64" t="s">
        <v>30</v>
      </c>
      <c r="D12" s="12">
        <f>E12/E1/B3</f>
        <v>5.1516954712597075E-2</v>
      </c>
      <c r="E12" s="78">
        <v>9454</v>
      </c>
      <c r="F12" s="6"/>
      <c r="G12" s="1"/>
      <c r="H12" s="1"/>
    </row>
    <row r="13" spans="1:10" s="24" customFormat="1" ht="15.75" customHeight="1">
      <c r="A13" s="13" t="s">
        <v>7</v>
      </c>
      <c r="B13" s="34" t="s">
        <v>16</v>
      </c>
      <c r="C13" s="64" t="s">
        <v>30</v>
      </c>
      <c r="D13" s="12">
        <f>E13/B3/E1</f>
        <v>1.6897277786133253</v>
      </c>
      <c r="E13" s="78">
        <v>310086</v>
      </c>
      <c r="F13" s="6"/>
      <c r="G13" s="1"/>
      <c r="H13" s="1"/>
    </row>
    <row r="14" spans="1:10" s="24" customFormat="1" ht="15.75" customHeight="1">
      <c r="A14" s="13" t="s">
        <v>76</v>
      </c>
      <c r="B14" s="34" t="s">
        <v>72</v>
      </c>
      <c r="C14" s="64" t="s">
        <v>30</v>
      </c>
      <c r="D14" s="12">
        <f>E14/E1/B3</f>
        <v>8.1427740032826115E-2</v>
      </c>
      <c r="E14" s="78">
        <v>14943</v>
      </c>
      <c r="F14" s="6"/>
      <c r="G14" s="1"/>
      <c r="H14" s="1"/>
    </row>
    <row r="15" spans="1:10" s="24" customFormat="1" ht="47.25">
      <c r="A15" s="11" t="s">
        <v>8</v>
      </c>
      <c r="B15" s="34" t="s">
        <v>16</v>
      </c>
      <c r="C15" s="64" t="s">
        <v>30</v>
      </c>
      <c r="D15" s="12">
        <f>E15/E1/B3</f>
        <v>4.293551825380737</v>
      </c>
      <c r="E15" s="78">
        <v>787920</v>
      </c>
      <c r="F15" s="6"/>
      <c r="G15" s="1"/>
      <c r="H15" s="1"/>
    </row>
    <row r="16" spans="1:10" s="24" customFormat="1" ht="15.75" customHeight="1">
      <c r="A16" s="11" t="s">
        <v>9</v>
      </c>
      <c r="B16" s="34" t="s">
        <v>16</v>
      </c>
      <c r="C16" s="64" t="s">
        <v>30</v>
      </c>
      <c r="D16" s="12">
        <f>E16/E1/B3</f>
        <v>2.593557710541631</v>
      </c>
      <c r="E16" s="78">
        <v>475950</v>
      </c>
      <c r="F16" s="6"/>
      <c r="G16" s="1"/>
      <c r="H16" s="1"/>
    </row>
    <row r="17" spans="1:8" s="24" customFormat="1" ht="15.75" customHeight="1">
      <c r="A17" s="11" t="s">
        <v>10</v>
      </c>
      <c r="B17" s="34" t="s">
        <v>16</v>
      </c>
      <c r="C17" s="64" t="s">
        <v>30</v>
      </c>
      <c r="D17" s="12">
        <v>0.56999999999999995</v>
      </c>
      <c r="E17" s="78">
        <f>D17*E1*B3</f>
        <v>104602.068</v>
      </c>
      <c r="F17" s="6"/>
      <c r="G17" s="1"/>
      <c r="H17" s="1"/>
    </row>
    <row r="18" spans="1:8" s="24" customFormat="1" ht="48" thickBot="1">
      <c r="A18" s="11" t="s">
        <v>11</v>
      </c>
      <c r="B18" s="34" t="s">
        <v>16</v>
      </c>
      <c r="C18" s="64" t="s">
        <v>30</v>
      </c>
      <c r="D18" s="12">
        <v>0.49</v>
      </c>
      <c r="E18" s="78">
        <f>D18*E1*B3</f>
        <v>89921.076000000001</v>
      </c>
      <c r="F18" s="6"/>
      <c r="G18" s="1"/>
      <c r="H18" s="1"/>
    </row>
    <row r="19" spans="1:8" s="24" customFormat="1">
      <c r="A19" s="42" t="s">
        <v>48</v>
      </c>
      <c r="B19" s="43"/>
      <c r="C19" s="43"/>
      <c r="D19" s="44">
        <f>E19/E1/B3</f>
        <v>1.8565429911003291</v>
      </c>
      <c r="E19" s="79">
        <f>E20+E21+E22+E23+E24+E25+E26+E27+E28+E29+E30+E31+E32+E33+E34</f>
        <v>340698.66000000003</v>
      </c>
      <c r="F19" s="6"/>
      <c r="G19" s="1"/>
      <c r="H19" s="1"/>
    </row>
    <row r="20" spans="1:8" s="26" customFormat="1" ht="15.75" customHeight="1">
      <c r="A20" s="14" t="s">
        <v>39</v>
      </c>
      <c r="B20" s="34" t="s">
        <v>40</v>
      </c>
      <c r="C20" s="64" t="s">
        <v>30</v>
      </c>
      <c r="D20" s="15"/>
      <c r="E20" s="80">
        <f>36000+12000</f>
        <v>48000</v>
      </c>
      <c r="F20" s="48"/>
      <c r="G20" s="4"/>
      <c r="H20" s="4"/>
    </row>
    <row r="21" spans="1:8" s="26" customFormat="1" ht="15.75" customHeight="1">
      <c r="A21" s="14" t="s">
        <v>69</v>
      </c>
      <c r="B21" s="34" t="s">
        <v>20</v>
      </c>
      <c r="C21" s="64" t="s">
        <v>30</v>
      </c>
      <c r="D21" s="15"/>
      <c r="E21" s="80">
        <v>7194.64</v>
      </c>
      <c r="F21" s="48"/>
      <c r="G21" s="4"/>
      <c r="H21" s="4"/>
    </row>
    <row r="22" spans="1:8" s="26" customFormat="1" ht="15.75" customHeight="1">
      <c r="A22" s="16" t="s">
        <v>67</v>
      </c>
      <c r="B22" s="34" t="s">
        <v>20</v>
      </c>
      <c r="C22" s="64" t="s">
        <v>30</v>
      </c>
      <c r="D22" s="15"/>
      <c r="E22" s="80">
        <v>2459.5</v>
      </c>
      <c r="F22" s="48"/>
      <c r="G22" s="4"/>
      <c r="H22" s="4"/>
    </row>
    <row r="23" spans="1:8" s="26" customFormat="1" ht="15.75" customHeight="1">
      <c r="A23" s="14" t="s">
        <v>65</v>
      </c>
      <c r="B23" s="34" t="s">
        <v>23</v>
      </c>
      <c r="C23" s="64" t="s">
        <v>30</v>
      </c>
      <c r="D23" s="15"/>
      <c r="E23" s="80">
        <v>3035.96</v>
      </c>
      <c r="F23" s="48"/>
      <c r="G23" s="4"/>
      <c r="H23" s="4"/>
    </row>
    <row r="24" spans="1:8" s="26" customFormat="1" ht="15.75" customHeight="1">
      <c r="A24" s="14" t="s">
        <v>70</v>
      </c>
      <c r="B24" s="34" t="s">
        <v>24</v>
      </c>
      <c r="C24" s="64" t="s">
        <v>30</v>
      </c>
      <c r="D24" s="15"/>
      <c r="E24" s="80">
        <f>1375.04+1313.05</f>
        <v>2688.09</v>
      </c>
      <c r="F24" s="48"/>
      <c r="G24" s="4"/>
      <c r="H24" s="4"/>
    </row>
    <row r="25" spans="1:8" s="26" customFormat="1" ht="15.75" customHeight="1">
      <c r="A25" s="14" t="s">
        <v>57</v>
      </c>
      <c r="B25" s="34" t="s">
        <v>24</v>
      </c>
      <c r="C25" s="64" t="s">
        <v>30</v>
      </c>
      <c r="D25" s="15"/>
      <c r="E25" s="80">
        <v>36815.33</v>
      </c>
      <c r="F25" s="48"/>
      <c r="G25" s="4"/>
      <c r="H25" s="4"/>
    </row>
    <row r="26" spans="1:8" s="26" customFormat="1" ht="15.75" customHeight="1">
      <c r="A26" s="14" t="s">
        <v>71</v>
      </c>
      <c r="B26" s="34" t="s">
        <v>72</v>
      </c>
      <c r="C26" s="64" t="s">
        <v>30</v>
      </c>
      <c r="D26" s="15"/>
      <c r="E26" s="80">
        <v>104721.12</v>
      </c>
      <c r="F26" s="48"/>
      <c r="G26" s="4"/>
      <c r="H26" s="4"/>
    </row>
    <row r="27" spans="1:8" s="26" customFormat="1" ht="15.75" customHeight="1">
      <c r="A27" s="14" t="s">
        <v>78</v>
      </c>
      <c r="B27" s="34" t="s">
        <v>31</v>
      </c>
      <c r="C27" s="64" t="s">
        <v>30</v>
      </c>
      <c r="D27" s="15"/>
      <c r="E27" s="80">
        <v>18686.650000000001</v>
      </c>
      <c r="F27" s="48"/>
      <c r="G27" s="4"/>
      <c r="H27" s="4"/>
    </row>
    <row r="28" spans="1:8" s="26" customFormat="1" ht="15.75" customHeight="1">
      <c r="A28" s="14" t="s">
        <v>56</v>
      </c>
      <c r="B28" s="34" t="s">
        <v>24</v>
      </c>
      <c r="C28" s="64" t="s">
        <v>30</v>
      </c>
      <c r="D28" s="15"/>
      <c r="E28" s="80">
        <v>4410</v>
      </c>
      <c r="F28" s="48"/>
      <c r="G28" s="4"/>
      <c r="H28" s="4"/>
    </row>
    <row r="29" spans="1:8" s="26" customFormat="1" ht="15.75" customHeight="1">
      <c r="A29" s="14" t="s">
        <v>38</v>
      </c>
      <c r="B29" s="34" t="s">
        <v>19</v>
      </c>
      <c r="C29" s="64" t="s">
        <v>30</v>
      </c>
      <c r="D29" s="15"/>
      <c r="E29" s="80">
        <v>19695.77</v>
      </c>
      <c r="F29" s="48"/>
      <c r="G29" s="4"/>
      <c r="H29" s="4"/>
    </row>
    <row r="30" spans="1:8" s="26" customFormat="1" ht="15.75" customHeight="1">
      <c r="A30" s="14" t="s">
        <v>66</v>
      </c>
      <c r="B30" s="34" t="s">
        <v>21</v>
      </c>
      <c r="C30" s="64" t="s">
        <v>30</v>
      </c>
      <c r="D30" s="15"/>
      <c r="E30" s="80">
        <v>2469.2800000000002</v>
      </c>
      <c r="F30" s="48"/>
      <c r="G30" s="4"/>
      <c r="H30" s="4"/>
    </row>
    <row r="31" spans="1:8" s="26" customFormat="1" ht="15.75" customHeight="1">
      <c r="A31" s="14" t="s">
        <v>52</v>
      </c>
      <c r="B31" s="34" t="s">
        <v>51</v>
      </c>
      <c r="C31" s="64" t="s">
        <v>30</v>
      </c>
      <c r="D31" s="15"/>
      <c r="E31" s="80">
        <f>14217.08+27226.6</f>
        <v>41443.68</v>
      </c>
      <c r="F31" s="48"/>
      <c r="G31" s="4"/>
      <c r="H31" s="4"/>
    </row>
    <row r="32" spans="1:8" s="26" customFormat="1" ht="15.75" customHeight="1">
      <c r="A32" s="14" t="s">
        <v>68</v>
      </c>
      <c r="B32" s="34" t="s">
        <v>55</v>
      </c>
      <c r="C32" s="64" t="s">
        <v>30</v>
      </c>
      <c r="D32" s="15"/>
      <c r="E32" s="80">
        <f>1595.48+808.84+2123.73</f>
        <v>4528.05</v>
      </c>
      <c r="F32" s="48"/>
      <c r="G32" s="4"/>
      <c r="H32" s="4"/>
    </row>
    <row r="33" spans="1:10" s="26" customFormat="1" ht="15.75" customHeight="1">
      <c r="A33" s="14" t="s">
        <v>62</v>
      </c>
      <c r="B33" s="34" t="s">
        <v>77</v>
      </c>
      <c r="C33" s="64" t="s">
        <v>30</v>
      </c>
      <c r="D33" s="15"/>
      <c r="E33" s="80">
        <f>867.83+2148.76+1971.99+2048.26+2120.27+1193.48</f>
        <v>10350.59</v>
      </c>
      <c r="F33" s="48"/>
      <c r="G33" s="4"/>
      <c r="H33" s="4"/>
    </row>
    <row r="34" spans="1:10" s="26" customFormat="1" ht="15.75" customHeight="1" thickBot="1">
      <c r="A34" s="17" t="s">
        <v>63</v>
      </c>
      <c r="B34" s="75" t="s">
        <v>64</v>
      </c>
      <c r="C34" s="28" t="s">
        <v>30</v>
      </c>
      <c r="D34" s="18"/>
      <c r="E34" s="81">
        <f>4500+29700</f>
        <v>34200</v>
      </c>
      <c r="F34" s="48"/>
      <c r="G34" s="4"/>
      <c r="H34" s="4"/>
    </row>
    <row r="35" spans="1:10" s="33" customFormat="1" ht="32.25" thickBot="1">
      <c r="A35" s="30" t="s">
        <v>41</v>
      </c>
      <c r="B35" s="31"/>
      <c r="C35" s="28" t="s">
        <v>30</v>
      </c>
      <c r="D35" s="101">
        <f>E35/B3/E1</f>
        <v>1.5453615123555684</v>
      </c>
      <c r="E35" s="102">
        <f>D52+D53</f>
        <v>283593</v>
      </c>
      <c r="F35" s="41"/>
      <c r="G35" s="38"/>
      <c r="H35" s="32"/>
      <c r="I35" s="32"/>
      <c r="J35" s="32"/>
    </row>
    <row r="36" spans="1:10" s="24" customFormat="1" ht="18" thickBot="1">
      <c r="A36" s="19" t="s">
        <v>12</v>
      </c>
      <c r="B36" s="23"/>
      <c r="C36" s="23"/>
      <c r="D36" s="36">
        <f>D9+D10+D15+D16+D17+D18+D19+D35</f>
        <v>18.771790091568747</v>
      </c>
      <c r="E36" s="82">
        <f>E9+E10+E15+E16+E17+E18+E19+E35</f>
        <v>3444856.2519999999</v>
      </c>
      <c r="F36" s="50"/>
      <c r="G36" s="5"/>
      <c r="H36" s="1"/>
    </row>
    <row r="37" spans="1:10" s="33" customFormat="1" ht="16.5" thickBot="1">
      <c r="A37" s="113" t="s">
        <v>49</v>
      </c>
      <c r="B37" s="114"/>
      <c r="C37" s="114"/>
      <c r="D37" s="60" t="s">
        <v>58</v>
      </c>
      <c r="E37" s="83" t="s">
        <v>59</v>
      </c>
      <c r="F37" s="37"/>
      <c r="G37" s="41"/>
      <c r="H37" s="61"/>
      <c r="I37" s="32"/>
      <c r="J37" s="32"/>
    </row>
    <row r="38" spans="1:10" s="67" customFormat="1" ht="33" customHeight="1">
      <c r="A38" s="51" t="s">
        <v>60</v>
      </c>
      <c r="B38" s="35"/>
      <c r="C38" s="65" t="s">
        <v>30</v>
      </c>
      <c r="D38" s="103">
        <v>53061</v>
      </c>
      <c r="E38" s="84"/>
      <c r="F38" s="52"/>
      <c r="G38" s="66"/>
      <c r="H38" s="66"/>
    </row>
    <row r="39" spans="1:10" s="67" customFormat="1" ht="15.75" customHeight="1">
      <c r="A39" s="13" t="s">
        <v>17</v>
      </c>
      <c r="B39" s="27"/>
      <c r="C39" s="68" t="s">
        <v>30</v>
      </c>
      <c r="D39" s="104">
        <f>2476*E1</f>
        <v>29712</v>
      </c>
      <c r="E39" s="85"/>
      <c r="F39" s="52"/>
      <c r="G39" s="66"/>
      <c r="H39" s="66"/>
    </row>
    <row r="40" spans="1:10" s="71" customFormat="1" ht="31.5">
      <c r="A40" s="13" t="s">
        <v>34</v>
      </c>
      <c r="B40" s="27"/>
      <c r="C40" s="68" t="s">
        <v>30</v>
      </c>
      <c r="D40" s="104">
        <v>34793</v>
      </c>
      <c r="E40" s="85"/>
      <c r="F40" s="53"/>
      <c r="G40" s="69"/>
      <c r="H40" s="70"/>
      <c r="I40" s="70"/>
      <c r="J40" s="70"/>
    </row>
    <row r="41" spans="1:10" s="67" customFormat="1" ht="15.75" customHeight="1">
      <c r="A41" s="13" t="s">
        <v>61</v>
      </c>
      <c r="B41" s="27"/>
      <c r="C41" s="68" t="s">
        <v>30</v>
      </c>
      <c r="D41" s="104">
        <f>B5+B6</f>
        <v>3498587.2880000006</v>
      </c>
      <c r="E41" s="85"/>
      <c r="F41" s="54"/>
      <c r="G41" s="66"/>
      <c r="H41" s="66"/>
    </row>
    <row r="42" spans="1:10" s="67" customFormat="1" ht="15.75" customHeight="1" thickBot="1">
      <c r="A42" s="62" t="str">
        <f>A36</f>
        <v>итого расходы</v>
      </c>
      <c r="B42" s="63"/>
      <c r="C42" s="72" t="str">
        <f>C41</f>
        <v>руб.</v>
      </c>
      <c r="D42" s="87"/>
      <c r="E42" s="86">
        <f>E36</f>
        <v>3444856.2519999999</v>
      </c>
      <c r="F42" s="54"/>
      <c r="G42" s="66"/>
      <c r="H42" s="66"/>
    </row>
    <row r="43" spans="1:10" s="74" customFormat="1" ht="15.75" customHeight="1" thickBot="1">
      <c r="A43" s="91" t="s">
        <v>22</v>
      </c>
      <c r="B43" s="92"/>
      <c r="C43" s="93" t="s">
        <v>30</v>
      </c>
      <c r="D43" s="94">
        <f>D38+D39+D40+D41-E42</f>
        <v>171297.03600000078</v>
      </c>
      <c r="E43" s="95"/>
      <c r="F43" s="55"/>
      <c r="G43" s="73"/>
      <c r="H43" s="73"/>
    </row>
    <row r="44" spans="1:10" s="24" customFormat="1" ht="15.75">
      <c r="A44" s="110" t="s">
        <v>37</v>
      </c>
      <c r="B44" s="111"/>
      <c r="C44" s="111"/>
      <c r="D44" s="111"/>
      <c r="E44" s="112"/>
      <c r="F44" s="56"/>
      <c r="G44" s="21"/>
      <c r="H44" s="21"/>
      <c r="I44" s="21"/>
      <c r="J44" s="21"/>
    </row>
    <row r="45" spans="1:10" s="40" customFormat="1" ht="15.75" customHeight="1">
      <c r="A45" s="45" t="s">
        <v>32</v>
      </c>
      <c r="B45" s="108" t="s">
        <v>53</v>
      </c>
      <c r="C45" s="115" t="s">
        <v>54</v>
      </c>
      <c r="D45" s="116"/>
      <c r="E45" s="117"/>
      <c r="F45" s="22"/>
      <c r="G45" s="39"/>
      <c r="H45" s="39"/>
      <c r="I45" s="39"/>
    </row>
    <row r="46" spans="1:10" s="40" customFormat="1" ht="65.25" customHeight="1">
      <c r="A46" s="11"/>
      <c r="B46" s="109"/>
      <c r="C46" s="96" t="s">
        <v>50</v>
      </c>
      <c r="D46" s="96" t="s">
        <v>42</v>
      </c>
      <c r="E46" s="97" t="s">
        <v>74</v>
      </c>
      <c r="F46" s="22"/>
      <c r="G46" s="39"/>
      <c r="H46" s="39"/>
      <c r="I46" s="39"/>
    </row>
    <row r="47" spans="1:10" s="24" customFormat="1" ht="15.75" customHeight="1">
      <c r="A47" s="29" t="s">
        <v>43</v>
      </c>
      <c r="B47" s="76">
        <v>3522942</v>
      </c>
      <c r="C47" s="76">
        <v>3523006</v>
      </c>
      <c r="D47" s="76"/>
      <c r="E47" s="77"/>
      <c r="F47" s="57"/>
      <c r="G47" s="1"/>
      <c r="H47" s="1"/>
    </row>
    <row r="48" spans="1:10" s="24" customFormat="1" ht="15.75" customHeight="1">
      <c r="A48" s="29" t="s">
        <v>44</v>
      </c>
      <c r="B48" s="76">
        <v>1608225</v>
      </c>
      <c r="C48" s="76">
        <v>1509065</v>
      </c>
      <c r="D48" s="76">
        <v>87592</v>
      </c>
      <c r="E48" s="77"/>
      <c r="F48" s="57"/>
      <c r="G48" s="1"/>
      <c r="H48" s="1"/>
    </row>
    <row r="49" spans="1:8" s="24" customFormat="1" ht="15.75" customHeight="1">
      <c r="A49" s="29" t="s">
        <v>45</v>
      </c>
      <c r="B49" s="76">
        <v>370279</v>
      </c>
      <c r="C49" s="76">
        <v>356344</v>
      </c>
      <c r="D49" s="76">
        <v>12265</v>
      </c>
      <c r="E49" s="77">
        <v>1673</v>
      </c>
      <c r="F49" s="57"/>
      <c r="G49" s="1"/>
      <c r="H49" s="1"/>
    </row>
    <row r="50" spans="1:8" s="24" customFormat="1" ht="15.75" customHeight="1">
      <c r="A50" s="29" t="s">
        <v>46</v>
      </c>
      <c r="B50" s="76">
        <v>651215</v>
      </c>
      <c r="C50" s="76">
        <v>632490</v>
      </c>
      <c r="D50" s="76">
        <v>14759</v>
      </c>
      <c r="E50" s="77">
        <f>1887+2079</f>
        <v>3966</v>
      </c>
      <c r="F50" s="57"/>
      <c r="G50" s="1"/>
      <c r="H50" s="1"/>
    </row>
    <row r="51" spans="1:8" s="24" customFormat="1" ht="15.75" customHeight="1" thickBot="1">
      <c r="A51" s="88" t="s">
        <v>47</v>
      </c>
      <c r="B51" s="89">
        <v>1350349</v>
      </c>
      <c r="C51" s="89">
        <v>1180776</v>
      </c>
      <c r="D51" s="89">
        <v>188588</v>
      </c>
      <c r="E51" s="90">
        <f>334+262</f>
        <v>596</v>
      </c>
      <c r="F51" s="57"/>
      <c r="G51" s="1"/>
      <c r="H51" s="1"/>
    </row>
    <row r="52" spans="1:8" s="24" customFormat="1" ht="18" thickBot="1">
      <c r="A52" s="19" t="s">
        <v>33</v>
      </c>
      <c r="B52" s="105">
        <f>SUM(B47:B51)</f>
        <v>7503010</v>
      </c>
      <c r="C52" s="105">
        <f>SUM(C47:C51)</f>
        <v>7201681</v>
      </c>
      <c r="D52" s="105">
        <f>SUM(D47:D51)</f>
        <v>303204</v>
      </c>
      <c r="E52" s="106">
        <f>SUM(E47:E51)</f>
        <v>6235</v>
      </c>
      <c r="F52" s="6"/>
      <c r="G52" s="1"/>
      <c r="H52" s="1"/>
    </row>
    <row r="53" spans="1:8" s="67" customFormat="1" ht="32.25" thickBot="1">
      <c r="A53" s="98" t="s">
        <v>75</v>
      </c>
      <c r="B53" s="99"/>
      <c r="C53" s="99"/>
      <c r="D53" s="99">
        <f>B51-C51-D51-E51</f>
        <v>-19611</v>
      </c>
      <c r="E53" s="100"/>
      <c r="F53" s="52"/>
    </row>
    <row r="54" spans="1:8" s="24" customFormat="1">
      <c r="A54" s="20" t="s">
        <v>13</v>
      </c>
      <c r="B54" s="20"/>
      <c r="C54" s="58"/>
      <c r="D54" s="59"/>
      <c r="E54" s="20"/>
      <c r="F54" s="6"/>
      <c r="G54" s="1"/>
      <c r="H54" s="1"/>
    </row>
  </sheetData>
  <mergeCells count="4">
    <mergeCell ref="B45:B46"/>
    <mergeCell ref="A44:E44"/>
    <mergeCell ref="A37:C37"/>
    <mergeCell ref="C45:E45"/>
  </mergeCells>
  <pageMargins left="0.31496062992125984" right="0.31496062992125984" top="0.35433070866141736" bottom="0.35433070866141736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2018-02-16T05:30:05Z</cp:lastPrinted>
  <dcterms:created xsi:type="dcterms:W3CDTF">2016-04-22T06:39:22Z</dcterms:created>
  <dcterms:modified xsi:type="dcterms:W3CDTF">2018-03-16T10:06:03Z</dcterms:modified>
</cp:coreProperties>
</file>