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400" windowHeight="101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E38" i="1"/>
  <c r="D10"/>
  <c r="D14"/>
  <c r="E53"/>
  <c r="E37"/>
  <c r="E54"/>
  <c r="D56" s="1"/>
  <c r="B55"/>
  <c r="C55"/>
  <c r="E55"/>
  <c r="B5"/>
  <c r="E33"/>
  <c r="E36"/>
  <c r="E29"/>
  <c r="A45"/>
  <c r="D41"/>
  <c r="E27"/>
  <c r="E24"/>
  <c r="B6"/>
  <c r="D55"/>
  <c r="D37" s="1"/>
  <c r="E19"/>
  <c r="D44" l="1"/>
  <c r="E35"/>
  <c r="E23"/>
  <c r="D12" l="1"/>
  <c r="E17" l="1"/>
  <c r="E18"/>
  <c r="D16" l="1"/>
  <c r="D15"/>
  <c r="D38" s="1"/>
  <c r="D13" l="1"/>
  <c r="D11"/>
  <c r="E9"/>
  <c r="E20"/>
  <c r="D20" l="1"/>
  <c r="E10" l="1"/>
  <c r="E45" l="1"/>
  <c r="E46" s="1"/>
</calcChain>
</file>

<file path=xl/sharedStrings.xml><?xml version="1.0" encoding="utf-8"?>
<sst xmlns="http://schemas.openxmlformats.org/spreadsheetml/2006/main" count="132" uniqueCount="85">
  <si>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</si>
  <si>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</si>
  <si>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</si>
  <si>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</si>
  <si>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</si>
  <si>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</si>
  <si>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</si>
  <si>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</si>
  <si>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</si>
  <si>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</si>
  <si>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 xml:space="preserve">6.Обеспечение устранения аварий в соответствии с установленными предельными сроками на внутридомовых инженерных системах в многоквартирном доме. 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</si>
  <si>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</si>
  <si>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</si>
  <si>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</si>
  <si>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</si>
  <si>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</si>
  <si>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</si>
  <si>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Лебедева, д.7</t>
  </si>
  <si>
    <t>май</t>
  </si>
  <si>
    <t>июнь</t>
  </si>
  <si>
    <t>Остаток средств на конец периода (+ есть средства, -задолженность)</t>
  </si>
  <si>
    <t>июль</t>
  </si>
  <si>
    <t>август</t>
  </si>
  <si>
    <t>октябрь</t>
  </si>
  <si>
    <t>единица измерения работы и услуги</t>
  </si>
  <si>
    <t>Цена выполненной работы и услуги в руб.</t>
  </si>
  <si>
    <t>Кол-во месяцев</t>
  </si>
  <si>
    <t>Начислено за данный период по статье "содержание помещения",руб</t>
  </si>
  <si>
    <t>Стоимость выполн.работы /услуги на 1 кв.м.</t>
  </si>
  <si>
    <t>7. Обслуживание спецсчета</t>
  </si>
  <si>
    <t>8.Работы по ремонту общедомового имущества всего, в т.ч.</t>
  </si>
  <si>
    <t>руб</t>
  </si>
  <si>
    <t>ноябрь</t>
  </si>
  <si>
    <t>Ресурсоснабжающая организация (РСО)</t>
  </si>
  <si>
    <t>ИТОГО</t>
  </si>
  <si>
    <t>Получено средств от применения повышающего коэффициента к квартирам без ИПУ</t>
  </si>
  <si>
    <t>2017г</t>
  </si>
  <si>
    <t>Площадь дома на 01/01/2017 г, м2</t>
  </si>
  <si>
    <t>Отчет по предоставлению коммунальных услуг по жилым помещениям за 2017 г</t>
  </si>
  <si>
    <t>замена стояка канализации, кв.76</t>
  </si>
  <si>
    <t>январь</t>
  </si>
  <si>
    <t>9. Расходы на коммунальные услуги потребляемые в целях содержания общего имущества дома</t>
  </si>
  <si>
    <t>на содержание общего имущества дома, руб</t>
  </si>
  <si>
    <t>ООО "Коммун. Технологии" (теплоэнергия),руб</t>
  </si>
  <si>
    <t>ООО "Коммун. Технологии" (горячее водоснабжение),руб</t>
  </si>
  <si>
    <t>ОАО "Водоканал" (холодное водоснабжение), руб</t>
  </si>
  <si>
    <t>ОАО "Водоканал" (водоотведение), руб</t>
  </si>
  <si>
    <t>Чебоксарский Энергосбыт (электроэнергия), руб</t>
  </si>
  <si>
    <t>Финансовый счет дома</t>
  </si>
  <si>
    <t>по индивид. потреблению, руб</t>
  </si>
  <si>
    <t>апрель</t>
  </si>
  <si>
    <t>техобследование лифта, п.1-4</t>
  </si>
  <si>
    <t>июнь,июль</t>
  </si>
  <si>
    <t>косметич.ремонт п.2,4</t>
  </si>
  <si>
    <t>восстановление освещения вход в подъезд п.5</t>
  </si>
  <si>
    <t>замена мусор.клапанов 9 шт в п.2,4</t>
  </si>
  <si>
    <t>Предоставлено РСО по приборам учета, руб</t>
  </si>
  <si>
    <t>Всего начислено УК Атал</t>
  </si>
  <si>
    <t>сентябрь</t>
  </si>
  <si>
    <t>подготовка к отопит.сезону и окраска теплоузлов</t>
  </si>
  <si>
    <t>Тариф на 1 кв.м., руб 1 полугодие/2 полугодие</t>
  </si>
  <si>
    <t>Приход,руб</t>
  </si>
  <si>
    <t>Расход,руб</t>
  </si>
  <si>
    <t>Остаток средств на 01/01/2017 г при 100 % оплате собственниками (+ есть средства, -задолженность)</t>
  </si>
  <si>
    <t>Начислено собственникам</t>
  </si>
  <si>
    <t>замена нижней разводки ХВС п.1,2,6</t>
  </si>
  <si>
    <t>сент,октябрь</t>
  </si>
  <si>
    <t>ремонт межпанельных швов кв.37,113,114,136,30</t>
  </si>
  <si>
    <t>ремонт мягкой кровли балконных козырьков кв.114,141,80</t>
  </si>
  <si>
    <t>работа на общедомовой системе отопления п.4,5</t>
  </si>
  <si>
    <t>замена задвижек в теплоузле 1 шт</t>
  </si>
  <si>
    <t>восстановление освещения перед машинными отделениями п.1-5</t>
  </si>
  <si>
    <t>замена крана ХВС стояк кв.19</t>
  </si>
  <si>
    <t>ремонт кровли, кв. 142,143,144,37,38,113 машинное отдел-ие п.2,5</t>
  </si>
  <si>
    <t>поверка общедомового прибора учета (ОДПУ)</t>
  </si>
  <si>
    <t>руб.</t>
  </si>
  <si>
    <t>Получено средств от сдачи металлолома</t>
  </si>
  <si>
    <t>ремонт на общедомой системе ГВС п.2</t>
  </si>
  <si>
    <t>тыс.руб.</t>
  </si>
  <si>
    <t>Оплачено собственниками на спецсчет взносов на капит.ремонт по состоянию на 01.01.2018г</t>
  </si>
  <si>
    <t>Начислено взносов по дому на капит.ремонт по состоянию на 01.01.2018г</t>
  </si>
  <si>
    <t>Произведен перерасчет коммунальных услуг на содержание общего имущества дома по статье "содержание" в 1 полугодии 2017г</t>
  </si>
  <si>
    <t>прочим потребит. и на производ. нужды</t>
  </si>
  <si>
    <t>Экономия расходов на коммунальные услуги потребляемые в целях содержания общего имущества дома за 2017 г составила, руб</t>
  </si>
  <si>
    <t>*электроизмерительные работы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</si>
</sst>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_р_._-;\-* #,##0_р_._-;_-* &quot;-&quot;??_р_._-;_-@_-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0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2" fillId="0" borderId="0" xfId="0" applyFont="1" applyFill="1"/>
    <xf numFmtId="0" fontId="4" fillId="0" borderId="0" xfId="0" applyFont="1" applyFill="1" applyAlignment="1">
      <alignment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/>
    </xf>
    <xf numFmtId="0" fontId="4" fillId="0" borderId="2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4" fillId="0" borderId="14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vertical="top" wrapText="1"/>
    </xf>
    <xf numFmtId="2" fontId="4" fillId="0" borderId="12" xfId="0" applyNumberFormat="1" applyFont="1" applyFill="1" applyBorder="1" applyAlignment="1">
      <alignment vertical="top" wrapText="1"/>
    </xf>
    <xf numFmtId="0" fontId="3" fillId="0" borderId="9" xfId="0" applyFont="1" applyFill="1" applyBorder="1" applyAlignment="1">
      <alignment vertical="top" wrapText="1"/>
    </xf>
    <xf numFmtId="0" fontId="3" fillId="0" borderId="0" xfId="0" applyFont="1" applyFill="1"/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4" fillId="0" borderId="0" xfId="0" applyFont="1"/>
    <xf numFmtId="0" fontId="4" fillId="0" borderId="2" xfId="0" applyNumberFormat="1" applyFont="1" applyFill="1" applyBorder="1" applyAlignment="1">
      <alignment vertical="top" wrapText="1"/>
    </xf>
    <xf numFmtId="2" fontId="4" fillId="0" borderId="10" xfId="0" applyNumberFormat="1" applyFont="1" applyFill="1" applyBorder="1" applyAlignment="1">
      <alignment vertical="top" wrapText="1"/>
    </xf>
    <xf numFmtId="1" fontId="3" fillId="0" borderId="0" xfId="0" applyNumberFormat="1" applyFont="1" applyFill="1"/>
    <xf numFmtId="0" fontId="5" fillId="0" borderId="1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3" fillId="0" borderId="0" xfId="0" applyFont="1" applyFill="1" applyBorder="1"/>
    <xf numFmtId="0" fontId="2" fillId="0" borderId="0" xfId="0" applyFont="1" applyFill="1" applyBorder="1"/>
    <xf numFmtId="0" fontId="4" fillId="0" borderId="1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0" fontId="4" fillId="0" borderId="12" xfId="0" applyFont="1" applyFill="1" applyBorder="1" applyAlignment="1">
      <alignment horizontal="center" vertical="top" wrapText="1"/>
    </xf>
    <xf numFmtId="1" fontId="4" fillId="0" borderId="4" xfId="0" applyNumberFormat="1" applyFont="1" applyFill="1" applyBorder="1" applyAlignment="1">
      <alignment vertical="top" wrapText="1"/>
    </xf>
    <xf numFmtId="0" fontId="5" fillId="0" borderId="21" xfId="0" applyFont="1" applyFill="1" applyBorder="1" applyAlignment="1">
      <alignment vertical="top" wrapText="1"/>
    </xf>
    <xf numFmtId="0" fontId="3" fillId="0" borderId="17" xfId="0" applyFont="1" applyFill="1" applyBorder="1" applyAlignment="1">
      <alignment vertical="top" wrapText="1"/>
    </xf>
    <xf numFmtId="1" fontId="3" fillId="0" borderId="18" xfId="0" applyNumberFormat="1" applyFont="1" applyFill="1" applyBorder="1" applyAlignment="1">
      <alignment vertical="top" wrapText="1"/>
    </xf>
    <xf numFmtId="2" fontId="3" fillId="0" borderId="19" xfId="0" applyNumberFormat="1" applyFont="1" applyFill="1" applyBorder="1" applyAlignment="1">
      <alignment vertical="top" wrapText="1"/>
    </xf>
    <xf numFmtId="0" fontId="4" fillId="2" borderId="0" xfId="0" applyFont="1" applyFill="1"/>
    <xf numFmtId="0" fontId="0" fillId="2" borderId="0" xfId="0" applyFill="1"/>
    <xf numFmtId="2" fontId="3" fillId="0" borderId="0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1" fontId="4" fillId="0" borderId="0" xfId="0" applyNumberFormat="1" applyFont="1" applyFill="1" applyAlignment="1">
      <alignment vertical="top" wrapText="1"/>
    </xf>
    <xf numFmtId="0" fontId="4" fillId="2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2" fontId="3" fillId="0" borderId="0" xfId="0" applyNumberFormat="1" applyFont="1" applyFill="1" applyAlignment="1">
      <alignment vertical="top"/>
    </xf>
    <xf numFmtId="0" fontId="5" fillId="0" borderId="20" xfId="0" applyFont="1" applyFill="1" applyBorder="1" applyAlignment="1">
      <alignment vertical="top" wrapText="1"/>
    </xf>
    <xf numFmtId="0" fontId="5" fillId="0" borderId="0" xfId="0" applyFont="1" applyFill="1" applyAlignment="1">
      <alignment vertical="top"/>
    </xf>
    <xf numFmtId="0" fontId="5" fillId="0" borderId="0" xfId="0" applyFont="1" applyFill="1" applyBorder="1" applyAlignment="1">
      <alignment vertical="top" wrapText="1"/>
    </xf>
    <xf numFmtId="1" fontId="5" fillId="0" borderId="0" xfId="0" applyNumberFormat="1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4" fillId="0" borderId="0" xfId="0" applyFont="1" applyFill="1" applyBorder="1" applyAlignment="1">
      <alignment vertical="top"/>
    </xf>
    <xf numFmtId="1" fontId="4" fillId="0" borderId="0" xfId="0" applyNumberFormat="1" applyFont="1" applyFill="1" applyAlignment="1">
      <alignment vertical="top"/>
    </xf>
    <xf numFmtId="0" fontId="4" fillId="0" borderId="0" xfId="0" applyFont="1" applyFill="1" applyBorder="1" applyAlignment="1">
      <alignment horizontal="center" vertical="top" wrapText="1"/>
    </xf>
    <xf numFmtId="1" fontId="4" fillId="0" borderId="0" xfId="0" applyNumberFormat="1" applyFont="1" applyFill="1" applyBorder="1" applyAlignment="1">
      <alignment vertical="top" wrapText="1"/>
    </xf>
    <xf numFmtId="0" fontId="8" fillId="0" borderId="0" xfId="0" applyFont="1" applyFill="1"/>
    <xf numFmtId="0" fontId="0" fillId="0" borderId="0" xfId="0" applyFont="1" applyFill="1"/>
    <xf numFmtId="0" fontId="3" fillId="2" borderId="24" xfId="0" applyFont="1" applyFill="1" applyBorder="1" applyAlignment="1">
      <alignment horizontal="center" vertical="top" wrapText="1"/>
    </xf>
    <xf numFmtId="0" fontId="3" fillId="2" borderId="25" xfId="0" applyFont="1" applyFill="1" applyBorder="1" applyAlignment="1">
      <alignment horizontal="center" vertical="top" wrapText="1"/>
    </xf>
    <xf numFmtId="1" fontId="3" fillId="0" borderId="0" xfId="0" applyNumberFormat="1" applyFont="1" applyFill="1" applyBorder="1" applyAlignment="1">
      <alignment vertical="top"/>
    </xf>
    <xf numFmtId="0" fontId="5" fillId="0" borderId="11" xfId="0" applyFont="1" applyFill="1" applyBorder="1" applyAlignment="1">
      <alignment vertical="top" wrapText="1"/>
    </xf>
    <xf numFmtId="0" fontId="5" fillId="0" borderId="12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0" fontId="5" fillId="0" borderId="0" xfId="0" applyFont="1" applyFill="1"/>
    <xf numFmtId="0" fontId="9" fillId="0" borderId="0" xfId="0" applyFont="1" applyFill="1"/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/>
    <xf numFmtId="0" fontId="9" fillId="0" borderId="0" xfId="0" applyFont="1" applyFill="1" applyBorder="1"/>
    <xf numFmtId="0" fontId="7" fillId="0" borderId="0" xfId="0" applyFont="1" applyFill="1"/>
    <xf numFmtId="0" fontId="10" fillId="0" borderId="0" xfId="0" applyFont="1" applyFill="1"/>
    <xf numFmtId="0" fontId="4" fillId="0" borderId="1" xfId="0" applyFont="1" applyFill="1" applyBorder="1" applyAlignment="1">
      <alignment horizontal="center" vertical="top" wrapText="1"/>
    </xf>
    <xf numFmtId="0" fontId="6" fillId="2" borderId="29" xfId="0" applyFont="1" applyFill="1" applyBorder="1" applyAlignment="1">
      <alignment vertical="top" wrapText="1"/>
    </xf>
    <xf numFmtId="0" fontId="4" fillId="2" borderId="30" xfId="0" applyFont="1" applyFill="1" applyBorder="1" applyAlignment="1">
      <alignment vertical="top" wrapText="1"/>
    </xf>
    <xf numFmtId="2" fontId="3" fillId="2" borderId="30" xfId="0" applyNumberFormat="1" applyFont="1" applyFill="1" applyBorder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center" vertical="top" wrapText="1"/>
    </xf>
    <xf numFmtId="1" fontId="4" fillId="0" borderId="7" xfId="0" applyNumberFormat="1" applyFont="1" applyFill="1" applyBorder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5" fillId="0" borderId="0" xfId="0" applyFont="1"/>
    <xf numFmtId="0" fontId="9" fillId="0" borderId="0" xfId="0" applyFont="1"/>
    <xf numFmtId="164" fontId="4" fillId="0" borderId="1" xfId="1" applyNumberFormat="1" applyFont="1" applyFill="1" applyBorder="1" applyAlignment="1">
      <alignment vertical="top"/>
    </xf>
    <xf numFmtId="164" fontId="4" fillId="0" borderId="3" xfId="1" applyNumberFormat="1" applyFont="1" applyFill="1" applyBorder="1" applyAlignment="1">
      <alignment vertical="top"/>
    </xf>
    <xf numFmtId="164" fontId="3" fillId="0" borderId="4" xfId="1" applyNumberFormat="1" applyFont="1" applyFill="1" applyBorder="1" applyAlignment="1">
      <alignment vertical="top"/>
    </xf>
    <xf numFmtId="164" fontId="3" fillId="0" borderId="5" xfId="1" applyNumberFormat="1" applyFont="1" applyFill="1" applyBorder="1" applyAlignment="1">
      <alignment vertical="top"/>
    </xf>
    <xf numFmtId="164" fontId="4" fillId="0" borderId="3" xfId="1" applyNumberFormat="1" applyFont="1" applyFill="1" applyBorder="1" applyAlignment="1">
      <alignment vertical="top" wrapText="1"/>
    </xf>
    <xf numFmtId="164" fontId="4" fillId="0" borderId="13" xfId="1" applyNumberFormat="1" applyFont="1" applyFill="1" applyBorder="1" applyAlignment="1">
      <alignment vertical="top" wrapText="1"/>
    </xf>
    <xf numFmtId="164" fontId="3" fillId="2" borderId="31" xfId="1" applyNumberFormat="1" applyFont="1" applyFill="1" applyBorder="1" applyAlignment="1">
      <alignment vertical="top" wrapText="1"/>
    </xf>
    <xf numFmtId="164" fontId="3" fillId="0" borderId="8" xfId="1" applyNumberFormat="1" applyFont="1" applyFill="1" applyBorder="1" applyAlignment="1">
      <alignment vertical="top" wrapText="1"/>
    </xf>
    <xf numFmtId="164" fontId="3" fillId="0" borderId="3" xfId="1" applyNumberFormat="1" applyFont="1" applyFill="1" applyBorder="1" applyAlignment="1">
      <alignment vertical="top" wrapText="1"/>
    </xf>
    <xf numFmtId="164" fontId="3" fillId="0" borderId="5" xfId="1" applyNumberFormat="1" applyFont="1" applyFill="1" applyBorder="1" applyAlignment="1">
      <alignment vertical="top" wrapText="1"/>
    </xf>
    <xf numFmtId="164" fontId="3" fillId="0" borderId="19" xfId="1" applyNumberFormat="1" applyFont="1" applyFill="1" applyBorder="1" applyAlignment="1">
      <alignment vertical="top" wrapText="1"/>
    </xf>
    <xf numFmtId="164" fontId="5" fillId="0" borderId="22" xfId="1" applyNumberFormat="1" applyFont="1" applyFill="1" applyBorder="1" applyAlignment="1">
      <alignment vertical="top" wrapText="1"/>
    </xf>
    <xf numFmtId="164" fontId="5" fillId="0" borderId="3" xfId="1" applyNumberFormat="1" applyFont="1" applyFill="1" applyBorder="1" applyAlignment="1">
      <alignment vertical="top" wrapText="1"/>
    </xf>
    <xf numFmtId="164" fontId="5" fillId="0" borderId="12" xfId="1" applyNumberFormat="1" applyFont="1" applyFill="1" applyBorder="1" applyAlignment="1">
      <alignment vertical="top" wrapText="1"/>
    </xf>
    <xf numFmtId="164" fontId="5" fillId="0" borderId="13" xfId="1" applyNumberFormat="1" applyFont="1" applyFill="1" applyBorder="1" applyAlignment="1">
      <alignment vertical="top" wrapText="1"/>
    </xf>
    <xf numFmtId="0" fontId="7" fillId="2" borderId="17" xfId="0" applyFont="1" applyFill="1" applyBorder="1" applyAlignment="1">
      <alignment vertical="top" wrapText="1"/>
    </xf>
    <xf numFmtId="0" fontId="7" fillId="2" borderId="18" xfId="0" applyFont="1" applyFill="1" applyBorder="1" applyAlignment="1">
      <alignment vertical="top" wrapText="1"/>
    </xf>
    <xf numFmtId="0" fontId="5" fillId="2" borderId="18" xfId="0" applyFont="1" applyFill="1" applyBorder="1" applyAlignment="1">
      <alignment horizontal="center" vertical="top" wrapText="1"/>
    </xf>
    <xf numFmtId="164" fontId="7" fillId="2" borderId="18" xfId="1" applyNumberFormat="1" applyFont="1" applyFill="1" applyBorder="1" applyAlignment="1">
      <alignment vertical="top" wrapText="1"/>
    </xf>
    <xf numFmtId="164" fontId="7" fillId="2" borderId="19" xfId="1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5" fillId="0" borderId="17" xfId="0" applyFont="1" applyFill="1" applyBorder="1" applyAlignment="1">
      <alignment vertical="top" wrapText="1"/>
    </xf>
    <xf numFmtId="164" fontId="5" fillId="0" borderId="18" xfId="1" applyNumberFormat="1" applyFont="1" applyFill="1" applyBorder="1" applyAlignment="1">
      <alignment vertical="top"/>
    </xf>
    <xf numFmtId="164" fontId="5" fillId="0" borderId="19" xfId="1" applyNumberFormat="1" applyFont="1" applyFill="1" applyBorder="1" applyAlignment="1">
      <alignment vertical="top"/>
    </xf>
    <xf numFmtId="164" fontId="3" fillId="0" borderId="15" xfId="1" applyNumberFormat="1" applyFont="1" applyFill="1" applyBorder="1" applyAlignment="1">
      <alignment vertical="top" wrapText="1"/>
    </xf>
    <xf numFmtId="164" fontId="5" fillId="0" borderId="21" xfId="1" applyNumberFormat="1" applyFont="1" applyFill="1" applyBorder="1" applyAlignment="1">
      <alignment vertical="top" wrapText="1"/>
    </xf>
    <xf numFmtId="164" fontId="5" fillId="0" borderId="1" xfId="1" applyNumberFormat="1" applyFont="1" applyFill="1" applyBorder="1" applyAlignment="1">
      <alignment vertical="top" wrapText="1"/>
    </xf>
    <xf numFmtId="164" fontId="7" fillId="0" borderId="0" xfId="1" applyNumberFormat="1" applyFont="1" applyFill="1" applyAlignment="1">
      <alignment vertical="top" wrapText="1"/>
    </xf>
    <xf numFmtId="164" fontId="3" fillId="0" borderId="0" xfId="1" applyNumberFormat="1" applyFont="1" applyFill="1" applyAlignment="1">
      <alignment horizontal="right" vertical="top" wrapText="1"/>
    </xf>
    <xf numFmtId="0" fontId="3" fillId="0" borderId="26" xfId="0" applyNumberFormat="1" applyFont="1" applyFill="1" applyBorder="1" applyAlignment="1">
      <alignment horizontal="center" vertical="top" wrapText="1"/>
    </xf>
    <xf numFmtId="0" fontId="4" fillId="0" borderId="27" xfId="0" applyFont="1" applyFill="1" applyBorder="1" applyAlignment="1">
      <alignment horizontal="center" vertical="top" wrapText="1"/>
    </xf>
    <xf numFmtId="0" fontId="4" fillId="0" borderId="28" xfId="0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7" fillId="0" borderId="0" xfId="0" applyFont="1" applyFill="1" applyAlignment="1">
      <alignment vertical="top" wrapText="1"/>
    </xf>
    <xf numFmtId="0" fontId="0" fillId="0" borderId="0" xfId="0" applyAlignment="1"/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6" xfId="0" applyNumberFormat="1" applyFont="1" applyFill="1" applyBorder="1" applyAlignment="1">
      <alignment horizontal="center" vertical="top" wrapText="1"/>
    </xf>
    <xf numFmtId="0" fontId="4" fillId="0" borderId="32" xfId="0" applyFont="1" applyFill="1" applyBorder="1" applyAlignment="1">
      <alignment horizontal="center" vertical="top" wrapText="1"/>
    </xf>
    <xf numFmtId="0" fontId="0" fillId="0" borderId="33" xfId="0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9"/>
  <sheetViews>
    <sheetView tabSelected="1" workbookViewId="0">
      <selection activeCell="E16" sqref="E16"/>
    </sheetView>
  </sheetViews>
  <sheetFormatPr defaultRowHeight="15.75"/>
  <cols>
    <col min="1" max="1" width="74.7109375" style="4" customWidth="1"/>
    <col min="2" max="2" width="13.7109375" style="4" customWidth="1"/>
    <col min="3" max="3" width="14.85546875" style="4" customWidth="1"/>
    <col min="4" max="4" width="16" style="4" customWidth="1"/>
    <col min="5" max="5" width="16.5703125" style="4" customWidth="1"/>
    <col min="6" max="6" width="11.85546875" style="21" bestFit="1" customWidth="1"/>
    <col min="7" max="7" width="9.140625" style="20"/>
    <col min="8" max="9" width="9.140625" style="22"/>
  </cols>
  <sheetData>
    <row r="1" spans="1:10" s="1" customFormat="1" ht="31.5">
      <c r="A1" s="46" t="s">
        <v>13</v>
      </c>
      <c r="B1" s="4"/>
      <c r="C1" s="4" t="s">
        <v>36</v>
      </c>
      <c r="D1" s="47" t="s">
        <v>26</v>
      </c>
      <c r="E1" s="47">
        <v>12</v>
      </c>
      <c r="F1" s="21"/>
      <c r="G1" s="20"/>
      <c r="H1" s="20"/>
      <c r="I1" s="20"/>
    </row>
    <row r="2" spans="1:10" s="1" customFormat="1">
      <c r="A2" s="48" t="s">
        <v>17</v>
      </c>
      <c r="B2" s="4"/>
      <c r="C2" s="4"/>
      <c r="D2" s="4"/>
      <c r="E2" s="4"/>
      <c r="F2" s="21"/>
      <c r="G2" s="20"/>
      <c r="H2" s="20"/>
      <c r="I2" s="20"/>
    </row>
    <row r="3" spans="1:10" s="1" customFormat="1">
      <c r="A3" s="4" t="s">
        <v>37</v>
      </c>
      <c r="B3" s="4">
        <v>10685</v>
      </c>
      <c r="C3" s="4"/>
      <c r="D3" s="4"/>
      <c r="E3" s="4"/>
      <c r="F3" s="21"/>
      <c r="G3" s="20"/>
      <c r="H3" s="20"/>
      <c r="I3" s="20"/>
    </row>
    <row r="4" spans="1:10" s="1" customFormat="1">
      <c r="A4" s="4" t="s">
        <v>60</v>
      </c>
      <c r="B4" s="4">
        <v>21.25</v>
      </c>
      <c r="C4" s="4">
        <v>20.98</v>
      </c>
      <c r="D4" s="4"/>
      <c r="E4" s="4"/>
      <c r="F4" s="21"/>
      <c r="G4" s="20"/>
      <c r="H4" s="20"/>
      <c r="I4" s="20"/>
    </row>
    <row r="5" spans="1:10" s="1" customFormat="1">
      <c r="A5" s="4" t="s">
        <v>27</v>
      </c>
      <c r="B5" s="117">
        <f>B3*6*B4+B3*6*C4</f>
        <v>2707365.3</v>
      </c>
      <c r="C5" s="49"/>
      <c r="D5" s="49"/>
      <c r="E5" s="4"/>
      <c r="F5" s="49"/>
      <c r="G5" s="4"/>
      <c r="H5" s="20"/>
      <c r="I5" s="20"/>
    </row>
    <row r="6" spans="1:10" s="1" customFormat="1" ht="31.5">
      <c r="A6" s="4" t="s">
        <v>81</v>
      </c>
      <c r="B6" s="117">
        <f>-130761.77-28617.32</f>
        <v>-159379.09</v>
      </c>
      <c r="C6" s="49"/>
      <c r="D6" s="49"/>
      <c r="E6" s="4"/>
      <c r="F6" s="49"/>
      <c r="G6" s="4"/>
      <c r="H6" s="20"/>
      <c r="I6" s="20"/>
      <c r="J6" s="20"/>
    </row>
    <row r="7" spans="1:10" s="1" customFormat="1" ht="16.5" thickBot="1">
      <c r="A7" s="4" t="s">
        <v>0</v>
      </c>
      <c r="B7" s="4">
        <v>99.23</v>
      </c>
      <c r="C7" s="4"/>
      <c r="D7" s="4"/>
      <c r="E7" s="4"/>
      <c r="F7" s="49"/>
      <c r="G7" s="20"/>
      <c r="H7" s="20"/>
      <c r="I7" s="20"/>
    </row>
    <row r="8" spans="1:10" s="2" customFormat="1" ht="63">
      <c r="A8" s="5" t="s">
        <v>1</v>
      </c>
      <c r="B8" s="7" t="s">
        <v>14</v>
      </c>
      <c r="C8" s="7" t="s">
        <v>24</v>
      </c>
      <c r="D8" s="7" t="s">
        <v>28</v>
      </c>
      <c r="E8" s="6" t="s">
        <v>25</v>
      </c>
      <c r="F8" s="8"/>
      <c r="G8" s="8"/>
      <c r="H8" s="8"/>
      <c r="I8" s="8"/>
    </row>
    <row r="9" spans="1:10" s="1" customFormat="1" ht="15.75" customHeight="1">
      <c r="A9" s="9" t="s">
        <v>2</v>
      </c>
      <c r="B9" s="31" t="s">
        <v>15</v>
      </c>
      <c r="C9" s="78" t="s">
        <v>31</v>
      </c>
      <c r="D9" s="10">
        <v>0.89</v>
      </c>
      <c r="E9" s="93">
        <f>D9*B3*E1</f>
        <v>114115.79999999999</v>
      </c>
      <c r="F9" s="21"/>
      <c r="G9" s="20"/>
      <c r="H9" s="20"/>
      <c r="I9" s="20"/>
    </row>
    <row r="10" spans="1:10" s="1" customFormat="1" ht="47.25">
      <c r="A10" s="9" t="s">
        <v>3</v>
      </c>
      <c r="B10" s="31" t="s">
        <v>15</v>
      </c>
      <c r="C10" s="78" t="s">
        <v>31</v>
      </c>
      <c r="D10" s="10">
        <f>4.63+D11+D12+D13+D14</f>
        <v>6.8135127125253465</v>
      </c>
      <c r="E10" s="93">
        <f>D10*B3*E1</f>
        <v>873628.6</v>
      </c>
      <c r="F10" s="21"/>
      <c r="G10" s="20"/>
      <c r="H10" s="20"/>
      <c r="I10" s="20"/>
    </row>
    <row r="11" spans="1:10" s="1" customFormat="1">
      <c r="A11" s="11" t="s">
        <v>4</v>
      </c>
      <c r="B11" s="31"/>
      <c r="C11" s="78" t="s">
        <v>31</v>
      </c>
      <c r="D11" s="10">
        <f>E11/E1/B3</f>
        <v>8.2982374044610827E-2</v>
      </c>
      <c r="E11" s="93">
        <v>10640</v>
      </c>
      <c r="F11" s="21"/>
      <c r="G11" s="20"/>
      <c r="H11" s="20"/>
      <c r="I11" s="20"/>
    </row>
    <row r="12" spans="1:10" s="1" customFormat="1">
      <c r="A12" s="11" t="s">
        <v>5</v>
      </c>
      <c r="B12" s="31"/>
      <c r="C12" s="78" t="s">
        <v>31</v>
      </c>
      <c r="D12" s="10">
        <f>E12/E1/B3</f>
        <v>0.34082046482608014</v>
      </c>
      <c r="E12" s="93">
        <v>43700</v>
      </c>
      <c r="F12" s="21"/>
      <c r="G12" s="20"/>
      <c r="H12" s="20"/>
      <c r="I12" s="20"/>
    </row>
    <row r="13" spans="1:10" s="1" customFormat="1">
      <c r="A13" s="11" t="s">
        <v>6</v>
      </c>
      <c r="B13" s="31" t="s">
        <v>15</v>
      </c>
      <c r="C13" s="78" t="s">
        <v>31</v>
      </c>
      <c r="D13" s="10">
        <f>E13/B3/E1</f>
        <v>1.6823584464202153</v>
      </c>
      <c r="E13" s="93">
        <v>215712</v>
      </c>
      <c r="F13" s="21"/>
      <c r="G13" s="20"/>
      <c r="H13" s="20"/>
      <c r="I13" s="20"/>
    </row>
    <row r="14" spans="1:10" s="1" customFormat="1">
      <c r="A14" s="11" t="s">
        <v>84</v>
      </c>
      <c r="B14" s="31" t="s">
        <v>32</v>
      </c>
      <c r="C14" s="78" t="s">
        <v>75</v>
      </c>
      <c r="D14" s="10">
        <f>E14/E1/B3</f>
        <v>7.73514272344408E-2</v>
      </c>
      <c r="E14" s="93">
        <v>9918</v>
      </c>
      <c r="F14" s="21"/>
      <c r="G14" s="20"/>
    </row>
    <row r="15" spans="1:10" s="1" customFormat="1" ht="47.25">
      <c r="A15" s="9" t="s">
        <v>7</v>
      </c>
      <c r="B15" s="31" t="s">
        <v>15</v>
      </c>
      <c r="C15" s="78" t="s">
        <v>31</v>
      </c>
      <c r="D15" s="10">
        <f>E15/E1/B3</f>
        <v>3.6694821400717514</v>
      </c>
      <c r="E15" s="93">
        <v>470501</v>
      </c>
      <c r="F15" s="21"/>
      <c r="G15" s="20"/>
      <c r="H15" s="20"/>
      <c r="I15" s="20"/>
    </row>
    <row r="16" spans="1:10" s="1" customFormat="1">
      <c r="A16" s="9" t="s">
        <v>8</v>
      </c>
      <c r="B16" s="31" t="s">
        <v>15</v>
      </c>
      <c r="C16" s="78" t="s">
        <v>31</v>
      </c>
      <c r="D16" s="10">
        <f>E16/E1/B3</f>
        <v>2.6390032756200279</v>
      </c>
      <c r="E16" s="93">
        <v>338373</v>
      </c>
      <c r="F16" s="21"/>
      <c r="G16" s="20"/>
      <c r="H16" s="20"/>
      <c r="I16" s="20"/>
    </row>
    <row r="17" spans="1:9" s="1" customFormat="1" ht="15.75" customHeight="1">
      <c r="A17" s="9" t="s">
        <v>9</v>
      </c>
      <c r="B17" s="31" t="s">
        <v>15</v>
      </c>
      <c r="C17" s="78" t="s">
        <v>31</v>
      </c>
      <c r="D17" s="10">
        <v>0.56999999999999995</v>
      </c>
      <c r="E17" s="93">
        <f>D17*E1*B3</f>
        <v>73085.399999999994</v>
      </c>
      <c r="F17" s="21"/>
      <c r="G17" s="20"/>
      <c r="H17" s="20"/>
      <c r="I17" s="20"/>
    </row>
    <row r="18" spans="1:9" s="1" customFormat="1" ht="47.25">
      <c r="A18" s="9" t="s">
        <v>10</v>
      </c>
      <c r="B18" s="31" t="s">
        <v>15</v>
      </c>
      <c r="C18" s="78" t="s">
        <v>31</v>
      </c>
      <c r="D18" s="10">
        <v>0.49</v>
      </c>
      <c r="E18" s="93">
        <f>D18*E1*B3</f>
        <v>62827.799999999996</v>
      </c>
      <c r="F18" s="21"/>
      <c r="G18" s="20"/>
      <c r="H18" s="20"/>
      <c r="I18" s="20"/>
    </row>
    <row r="19" spans="1:9" s="1" customFormat="1" ht="16.5" thickBot="1">
      <c r="A19" s="32" t="s">
        <v>29</v>
      </c>
      <c r="B19" s="33" t="s">
        <v>15</v>
      </c>
      <c r="C19" s="34" t="s">
        <v>31</v>
      </c>
      <c r="D19" s="16">
        <v>0.18</v>
      </c>
      <c r="E19" s="94">
        <f>D19*E1*B3</f>
        <v>23079.600000000002</v>
      </c>
      <c r="F19" s="21"/>
      <c r="G19" s="20"/>
      <c r="H19" s="20"/>
      <c r="I19" s="20"/>
    </row>
    <row r="20" spans="1:9" s="41" customFormat="1" ht="16.5" thickBot="1">
      <c r="A20" s="79" t="s">
        <v>30</v>
      </c>
      <c r="B20" s="80"/>
      <c r="C20" s="80"/>
      <c r="D20" s="81">
        <f>E20/E1/B3</f>
        <v>4.327751988769303</v>
      </c>
      <c r="E20" s="95">
        <f>E21+E22+E23+E24+E25+E26+E27+E28+E29+E30+E31+E32+E33+E34+E35+E36</f>
        <v>554904.3600000001</v>
      </c>
      <c r="F20" s="50"/>
      <c r="G20" s="40"/>
      <c r="H20" s="40"/>
      <c r="I20" s="40"/>
    </row>
    <row r="21" spans="1:9" s="3" customFormat="1">
      <c r="A21" s="82" t="s">
        <v>71</v>
      </c>
      <c r="B21" s="83" t="s">
        <v>50</v>
      </c>
      <c r="C21" s="84" t="s">
        <v>31</v>
      </c>
      <c r="D21" s="85"/>
      <c r="E21" s="96">
        <v>1785.8</v>
      </c>
      <c r="F21" s="51"/>
      <c r="G21" s="18"/>
      <c r="H21" s="18"/>
      <c r="I21" s="18"/>
    </row>
    <row r="22" spans="1:9" s="3" customFormat="1">
      <c r="A22" s="14" t="s">
        <v>74</v>
      </c>
      <c r="B22" s="31" t="s">
        <v>18</v>
      </c>
      <c r="C22" s="78" t="s">
        <v>31</v>
      </c>
      <c r="D22" s="15"/>
      <c r="E22" s="97">
        <v>7194.64</v>
      </c>
      <c r="F22" s="51"/>
      <c r="G22" s="18"/>
      <c r="H22" s="18"/>
      <c r="I22" s="18"/>
    </row>
    <row r="23" spans="1:9" s="3" customFormat="1">
      <c r="A23" s="14" t="s">
        <v>39</v>
      </c>
      <c r="B23" s="31" t="s">
        <v>40</v>
      </c>
      <c r="C23" s="78" t="s">
        <v>31</v>
      </c>
      <c r="D23" s="15"/>
      <c r="E23" s="97">
        <f>825.15</f>
        <v>825.15</v>
      </c>
      <c r="F23" s="51"/>
      <c r="G23" s="18"/>
      <c r="H23" s="18"/>
      <c r="I23" s="18"/>
    </row>
    <row r="24" spans="1:9" s="3" customFormat="1">
      <c r="A24" s="14" t="s">
        <v>73</v>
      </c>
      <c r="B24" s="31" t="s">
        <v>52</v>
      </c>
      <c r="C24" s="78" t="s">
        <v>31</v>
      </c>
      <c r="D24" s="15"/>
      <c r="E24" s="97">
        <f>46141.93+19628.55</f>
        <v>65770.48</v>
      </c>
      <c r="F24" s="51"/>
      <c r="G24" s="18"/>
      <c r="H24" s="18"/>
      <c r="I24" s="18"/>
    </row>
    <row r="25" spans="1:9" s="3" customFormat="1">
      <c r="A25" s="14" t="s">
        <v>51</v>
      </c>
      <c r="B25" s="31" t="s">
        <v>21</v>
      </c>
      <c r="C25" s="78" t="s">
        <v>31</v>
      </c>
      <c r="D25" s="15"/>
      <c r="E25" s="97">
        <v>48000</v>
      </c>
      <c r="F25" s="51"/>
      <c r="G25" s="18"/>
      <c r="H25" s="18"/>
      <c r="I25" s="18"/>
    </row>
    <row r="26" spans="1:9" s="3" customFormat="1">
      <c r="A26" s="14" t="s">
        <v>54</v>
      </c>
      <c r="B26" s="31" t="s">
        <v>22</v>
      </c>
      <c r="C26" s="78" t="s">
        <v>31</v>
      </c>
      <c r="D26" s="15"/>
      <c r="E26" s="97">
        <v>605.6</v>
      </c>
      <c r="F26" s="51"/>
      <c r="G26" s="18"/>
      <c r="H26" s="18"/>
      <c r="I26" s="18"/>
    </row>
    <row r="27" spans="1:9" s="3" customFormat="1">
      <c r="A27" s="14" t="s">
        <v>53</v>
      </c>
      <c r="B27" s="31" t="s">
        <v>22</v>
      </c>
      <c r="C27" s="78" t="s">
        <v>31</v>
      </c>
      <c r="D27" s="15"/>
      <c r="E27" s="97">
        <f>131949.78+94099.63</f>
        <v>226049.41</v>
      </c>
      <c r="F27" s="51"/>
      <c r="G27" s="18"/>
      <c r="H27" s="18"/>
      <c r="I27" s="18"/>
    </row>
    <row r="28" spans="1:9" s="3" customFormat="1">
      <c r="A28" s="14" t="s">
        <v>55</v>
      </c>
      <c r="B28" s="31" t="s">
        <v>22</v>
      </c>
      <c r="C28" s="78" t="s">
        <v>31</v>
      </c>
      <c r="D28" s="15"/>
      <c r="E28" s="97">
        <v>29214.65</v>
      </c>
      <c r="F28" s="51"/>
      <c r="G28" s="18"/>
      <c r="H28" s="18"/>
      <c r="I28" s="18"/>
    </row>
    <row r="29" spans="1:9" s="3" customFormat="1">
      <c r="A29" s="14" t="s">
        <v>69</v>
      </c>
      <c r="B29" s="31" t="s">
        <v>66</v>
      </c>
      <c r="C29" s="78" t="s">
        <v>31</v>
      </c>
      <c r="D29" s="10"/>
      <c r="E29" s="97">
        <f>6934.06+2982.33</f>
        <v>9916.39</v>
      </c>
      <c r="F29" s="51"/>
      <c r="G29" s="18"/>
      <c r="H29" s="18"/>
      <c r="I29" s="18"/>
    </row>
    <row r="30" spans="1:9" s="3" customFormat="1">
      <c r="A30" s="14" t="s">
        <v>59</v>
      </c>
      <c r="B30" s="31" t="s">
        <v>58</v>
      </c>
      <c r="C30" s="78" t="s">
        <v>31</v>
      </c>
      <c r="D30" s="10"/>
      <c r="E30" s="97">
        <v>14968.27</v>
      </c>
      <c r="F30" s="51"/>
      <c r="G30" s="18"/>
      <c r="H30" s="18"/>
      <c r="I30" s="18"/>
    </row>
    <row r="31" spans="1:9" s="3" customFormat="1">
      <c r="A31" s="14" t="s">
        <v>65</v>
      </c>
      <c r="B31" s="31" t="s">
        <v>23</v>
      </c>
      <c r="C31" s="78" t="s">
        <v>31</v>
      </c>
      <c r="D31" s="10"/>
      <c r="E31" s="97">
        <v>107210.44</v>
      </c>
      <c r="F31" s="51"/>
      <c r="G31" s="18"/>
      <c r="H31" s="18"/>
      <c r="I31" s="18"/>
    </row>
    <row r="32" spans="1:9" s="3" customFormat="1">
      <c r="A32" s="14" t="s">
        <v>70</v>
      </c>
      <c r="B32" s="31" t="s">
        <v>19</v>
      </c>
      <c r="C32" s="78" t="s">
        <v>31</v>
      </c>
      <c r="D32" s="15"/>
      <c r="E32" s="97">
        <v>3060.51</v>
      </c>
      <c r="F32" s="51"/>
      <c r="G32" s="18"/>
      <c r="H32" s="18"/>
      <c r="I32" s="18"/>
    </row>
    <row r="33" spans="1:10" s="3" customFormat="1">
      <c r="A33" s="14" t="s">
        <v>68</v>
      </c>
      <c r="B33" s="31" t="s">
        <v>66</v>
      </c>
      <c r="C33" s="78" t="s">
        <v>31</v>
      </c>
      <c r="D33" s="15"/>
      <c r="E33" s="97">
        <f>1080+6414</f>
        <v>7494</v>
      </c>
      <c r="F33" s="51"/>
      <c r="G33" s="18"/>
      <c r="H33" s="18"/>
      <c r="I33" s="18"/>
    </row>
    <row r="34" spans="1:10" s="3" customFormat="1">
      <c r="A34" s="14" t="s">
        <v>77</v>
      </c>
      <c r="B34" s="31" t="s">
        <v>32</v>
      </c>
      <c r="C34" s="78" t="s">
        <v>31</v>
      </c>
      <c r="D34" s="15"/>
      <c r="E34" s="97">
        <v>1499.57</v>
      </c>
      <c r="F34" s="51"/>
      <c r="G34" s="18"/>
      <c r="H34" s="18"/>
      <c r="I34" s="18"/>
    </row>
    <row r="35" spans="1:10" s="3" customFormat="1">
      <c r="A35" s="14" t="s">
        <v>72</v>
      </c>
      <c r="B35" s="31" t="s">
        <v>40</v>
      </c>
      <c r="C35" s="78" t="s">
        <v>31</v>
      </c>
      <c r="D35" s="15"/>
      <c r="E35" s="97">
        <f>1429.45</f>
        <v>1429.45</v>
      </c>
      <c r="F35" s="51"/>
      <c r="G35" s="18"/>
      <c r="H35" s="18"/>
      <c r="I35" s="18"/>
    </row>
    <row r="36" spans="1:10" s="3" customFormat="1" ht="16.5" thickBot="1">
      <c r="A36" s="17" t="s">
        <v>67</v>
      </c>
      <c r="B36" s="69" t="s">
        <v>66</v>
      </c>
      <c r="C36" s="27" t="s">
        <v>31</v>
      </c>
      <c r="D36" s="35"/>
      <c r="E36" s="98">
        <f>6120+23760</f>
        <v>29880</v>
      </c>
      <c r="F36" s="51"/>
      <c r="G36" s="18"/>
      <c r="H36" s="18"/>
      <c r="I36" s="18"/>
    </row>
    <row r="37" spans="1:10" s="30" customFormat="1" ht="32.25" thickBot="1">
      <c r="A37" s="12" t="s">
        <v>41</v>
      </c>
      <c r="B37" s="28"/>
      <c r="C37" s="28" t="s">
        <v>31</v>
      </c>
      <c r="D37" s="24">
        <f>E37/B3/E1</f>
        <v>1.2804710653564186</v>
      </c>
      <c r="E37" s="113">
        <f>D55+D56</f>
        <v>164182</v>
      </c>
      <c r="F37" s="44"/>
      <c r="G37" s="43"/>
      <c r="H37" s="29"/>
      <c r="I37" s="29"/>
      <c r="J37" s="29"/>
    </row>
    <row r="38" spans="1:10" s="1" customFormat="1" ht="16.5" thickBot="1">
      <c r="A38" s="37" t="s">
        <v>11</v>
      </c>
      <c r="B38" s="38"/>
      <c r="C38" s="38"/>
      <c r="D38" s="39">
        <f>D9+D10+D15+D16+D17+D18+D19+D20+D37</f>
        <v>20.860221182342848</v>
      </c>
      <c r="E38" s="99">
        <f>E9+E10+E15+E16+E17+E18+E19+E20+E37</f>
        <v>2674697.56</v>
      </c>
      <c r="F38" s="52"/>
      <c r="G38" s="25"/>
      <c r="H38" s="20"/>
      <c r="I38" s="20"/>
    </row>
    <row r="39" spans="1:10" s="30" customFormat="1" ht="16.5" thickBot="1">
      <c r="A39" s="121" t="s">
        <v>48</v>
      </c>
      <c r="B39" s="122"/>
      <c r="C39" s="122"/>
      <c r="D39" s="64" t="s">
        <v>61</v>
      </c>
      <c r="E39" s="65" t="s">
        <v>62</v>
      </c>
      <c r="F39" s="42"/>
      <c r="G39" s="44"/>
      <c r="H39" s="66"/>
      <c r="I39" s="29"/>
      <c r="J39" s="29"/>
    </row>
    <row r="40" spans="1:10" s="71" customFormat="1" ht="31.5">
      <c r="A40" s="53" t="s">
        <v>63</v>
      </c>
      <c r="B40" s="36"/>
      <c r="C40" s="72" t="s">
        <v>75</v>
      </c>
      <c r="D40" s="114">
        <v>75528</v>
      </c>
      <c r="E40" s="100"/>
      <c r="F40" s="54"/>
      <c r="G40" s="70"/>
      <c r="H40" s="70"/>
      <c r="I40" s="70"/>
    </row>
    <row r="41" spans="1:10" s="71" customFormat="1">
      <c r="A41" s="11" t="s">
        <v>16</v>
      </c>
      <c r="B41" s="26"/>
      <c r="C41" s="72" t="s">
        <v>75</v>
      </c>
      <c r="D41" s="115">
        <f>1932*E1</f>
        <v>23184</v>
      </c>
      <c r="E41" s="101"/>
      <c r="F41" s="54"/>
      <c r="G41" s="70"/>
      <c r="H41" s="70"/>
      <c r="I41" s="70"/>
    </row>
    <row r="42" spans="1:10" s="71" customFormat="1">
      <c r="A42" s="11" t="s">
        <v>76</v>
      </c>
      <c r="B42" s="26"/>
      <c r="C42" s="72" t="s">
        <v>75</v>
      </c>
      <c r="D42" s="115">
        <v>900</v>
      </c>
      <c r="E42" s="101"/>
      <c r="F42" s="54"/>
    </row>
    <row r="43" spans="1:10" s="75" customFormat="1" ht="31.5">
      <c r="A43" s="11" t="s">
        <v>35</v>
      </c>
      <c r="B43" s="26"/>
      <c r="C43" s="72" t="s">
        <v>75</v>
      </c>
      <c r="D43" s="115">
        <v>16727</v>
      </c>
      <c r="E43" s="101"/>
      <c r="F43" s="55"/>
      <c r="G43" s="73"/>
      <c r="H43" s="74"/>
      <c r="I43" s="74"/>
      <c r="J43" s="74"/>
    </row>
    <row r="44" spans="1:10" s="71" customFormat="1">
      <c r="A44" s="11" t="s">
        <v>64</v>
      </c>
      <c r="B44" s="26"/>
      <c r="C44" s="72" t="s">
        <v>75</v>
      </c>
      <c r="D44" s="115">
        <f>B5+B6</f>
        <v>2547986.21</v>
      </c>
      <c r="E44" s="101"/>
      <c r="F44" s="56"/>
      <c r="G44" s="70"/>
      <c r="H44" s="70"/>
      <c r="I44" s="70"/>
    </row>
    <row r="45" spans="1:10" s="71" customFormat="1" ht="16.5" thickBot="1">
      <c r="A45" s="67" t="str">
        <f>A38</f>
        <v>итого расходы</v>
      </c>
      <c r="B45" s="68"/>
      <c r="C45" s="72" t="s">
        <v>75</v>
      </c>
      <c r="D45" s="102"/>
      <c r="E45" s="103">
        <f>E38</f>
        <v>2674697.56</v>
      </c>
      <c r="F45" s="56"/>
      <c r="G45" s="70"/>
      <c r="H45" s="70"/>
      <c r="I45" s="70"/>
    </row>
    <row r="46" spans="1:10" s="77" customFormat="1" ht="15.75" customHeight="1" thickBot="1">
      <c r="A46" s="104" t="s">
        <v>20</v>
      </c>
      <c r="B46" s="105"/>
      <c r="C46" s="106" t="s">
        <v>31</v>
      </c>
      <c r="D46" s="107"/>
      <c r="E46" s="108">
        <f>D40+D41+D42+D43+D44-E45</f>
        <v>-10372.350000000093</v>
      </c>
      <c r="F46" s="57"/>
      <c r="G46" s="76"/>
      <c r="H46" s="76"/>
      <c r="I46" s="76"/>
    </row>
    <row r="47" spans="1:10" s="1" customFormat="1">
      <c r="A47" s="118" t="s">
        <v>38</v>
      </c>
      <c r="B47" s="119"/>
      <c r="C47" s="119"/>
      <c r="D47" s="119"/>
      <c r="E47" s="120"/>
      <c r="F47" s="58"/>
      <c r="G47" s="20"/>
      <c r="H47" s="20"/>
      <c r="I47" s="20"/>
      <c r="J47" s="20"/>
    </row>
    <row r="48" spans="1:10" s="63" customFormat="1">
      <c r="A48" s="45" t="s">
        <v>33</v>
      </c>
      <c r="B48" s="125" t="s">
        <v>56</v>
      </c>
      <c r="C48" s="127" t="s">
        <v>57</v>
      </c>
      <c r="D48" s="128"/>
      <c r="E48" s="129"/>
      <c r="F48" s="21"/>
      <c r="G48" s="62"/>
      <c r="H48" s="62"/>
      <c r="I48" s="62"/>
    </row>
    <row r="49" spans="1:9" s="63" customFormat="1" ht="63">
      <c r="A49" s="9"/>
      <c r="B49" s="126"/>
      <c r="C49" s="109" t="s">
        <v>49</v>
      </c>
      <c r="D49" s="109" t="s">
        <v>42</v>
      </c>
      <c r="E49" s="13" t="s">
        <v>82</v>
      </c>
      <c r="F49" s="21"/>
      <c r="G49" s="62"/>
      <c r="H49" s="62"/>
      <c r="I49" s="62"/>
    </row>
    <row r="50" spans="1:9" s="1" customFormat="1">
      <c r="A50" s="23" t="s">
        <v>43</v>
      </c>
      <c r="B50" s="89">
        <v>2394140</v>
      </c>
      <c r="C50" s="89">
        <v>2394188</v>
      </c>
      <c r="D50" s="89"/>
      <c r="E50" s="90"/>
      <c r="F50" s="59"/>
      <c r="G50" s="20"/>
      <c r="H50" s="20"/>
      <c r="I50" s="20"/>
    </row>
    <row r="51" spans="1:9" s="1" customFormat="1">
      <c r="A51" s="23" t="s">
        <v>44</v>
      </c>
      <c r="B51" s="89">
        <v>1059158</v>
      </c>
      <c r="C51" s="89">
        <v>994034</v>
      </c>
      <c r="D51" s="89">
        <v>55915</v>
      </c>
      <c r="E51" s="90"/>
      <c r="F51" s="59"/>
      <c r="G51" s="20"/>
      <c r="H51" s="20"/>
      <c r="I51" s="20"/>
    </row>
    <row r="52" spans="1:9" s="1" customFormat="1">
      <c r="A52" s="23" t="s">
        <v>45</v>
      </c>
      <c r="B52" s="89">
        <v>213871</v>
      </c>
      <c r="C52" s="89">
        <v>205343</v>
      </c>
      <c r="D52" s="89">
        <v>7280</v>
      </c>
      <c r="E52" s="90">
        <v>1269</v>
      </c>
      <c r="F52" s="59"/>
      <c r="G52" s="20"/>
      <c r="H52" s="20"/>
      <c r="I52" s="20"/>
    </row>
    <row r="53" spans="1:9" s="1" customFormat="1">
      <c r="A53" s="23" t="s">
        <v>46</v>
      </c>
      <c r="B53" s="89">
        <v>394777</v>
      </c>
      <c r="C53" s="89">
        <v>382958</v>
      </c>
      <c r="D53" s="89">
        <v>8982</v>
      </c>
      <c r="E53" s="90">
        <f>1366+1471</f>
        <v>2837</v>
      </c>
      <c r="F53" s="59"/>
      <c r="G53" s="20"/>
      <c r="H53" s="20"/>
      <c r="I53" s="20"/>
    </row>
    <row r="54" spans="1:9" s="1" customFormat="1">
      <c r="A54" s="23" t="s">
        <v>47</v>
      </c>
      <c r="B54" s="89">
        <v>858879</v>
      </c>
      <c r="C54" s="89">
        <v>766479</v>
      </c>
      <c r="D54" s="89">
        <v>104402</v>
      </c>
      <c r="E54" s="90">
        <f>169+226</f>
        <v>395</v>
      </c>
      <c r="F54" s="59"/>
      <c r="G54" s="20"/>
      <c r="H54" s="20"/>
      <c r="I54" s="20"/>
    </row>
    <row r="55" spans="1:9" s="1" customFormat="1" ht="16.5" thickBot="1">
      <c r="A55" s="17" t="s">
        <v>34</v>
      </c>
      <c r="B55" s="91">
        <f>SUM(B50:B54)</f>
        <v>4920825</v>
      </c>
      <c r="C55" s="91">
        <f>SUM(C50:C54)</f>
        <v>4743002</v>
      </c>
      <c r="D55" s="91">
        <f>SUM(D50:D54)</f>
        <v>176579</v>
      </c>
      <c r="E55" s="92">
        <f>SUM(E50:E54)</f>
        <v>4501</v>
      </c>
      <c r="F55" s="21"/>
      <c r="G55" s="20"/>
      <c r="H55" s="20"/>
      <c r="I55" s="20"/>
    </row>
    <row r="56" spans="1:9" s="71" customFormat="1" ht="32.25" thickBot="1">
      <c r="A56" s="110" t="s">
        <v>83</v>
      </c>
      <c r="B56" s="111"/>
      <c r="C56" s="111"/>
      <c r="D56" s="111">
        <f>B54-C54-D54-E54</f>
        <v>-12397</v>
      </c>
      <c r="E56" s="112"/>
      <c r="F56" s="86"/>
    </row>
    <row r="57" spans="1:9" s="88" customFormat="1">
      <c r="A57" s="123" t="s">
        <v>80</v>
      </c>
      <c r="B57" s="124"/>
      <c r="C57" s="124"/>
      <c r="D57" s="86" t="s">
        <v>78</v>
      </c>
      <c r="E57" s="116">
        <v>2178</v>
      </c>
      <c r="F57" s="54"/>
      <c r="G57" s="70"/>
      <c r="H57" s="87"/>
      <c r="I57" s="87"/>
    </row>
    <row r="58" spans="1:9" s="88" customFormat="1">
      <c r="A58" s="123" t="s">
        <v>79</v>
      </c>
      <c r="B58" s="124"/>
      <c r="C58" s="124"/>
      <c r="D58" s="86" t="s">
        <v>78</v>
      </c>
      <c r="E58" s="116">
        <v>1932</v>
      </c>
      <c r="F58" s="54"/>
      <c r="G58" s="70"/>
      <c r="H58" s="87"/>
      <c r="I58" s="87"/>
    </row>
    <row r="59" spans="1:9" s="1" customFormat="1">
      <c r="A59" s="19" t="s">
        <v>12</v>
      </c>
      <c r="B59" s="19"/>
      <c r="C59" s="60"/>
      <c r="D59" s="61"/>
      <c r="E59" s="19"/>
      <c r="F59" s="21"/>
      <c r="G59" s="20"/>
      <c r="H59" s="20"/>
      <c r="I59" s="20"/>
    </row>
  </sheetData>
  <mergeCells count="6">
    <mergeCell ref="A47:E47"/>
    <mergeCell ref="A39:C39"/>
    <mergeCell ref="A57:C57"/>
    <mergeCell ref="A58:C58"/>
    <mergeCell ref="B48:B49"/>
    <mergeCell ref="C48:E48"/>
  </mergeCells>
  <pageMargins left="0.31496062992125984" right="0.31496062992125984" top="0.35433070866141736" bottom="0.35433070866141736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31" sqref="A31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2018-02-05T06:46:35Z</cp:lastPrinted>
  <dcterms:created xsi:type="dcterms:W3CDTF">2016-04-22T06:39:22Z</dcterms:created>
  <dcterms:modified xsi:type="dcterms:W3CDTF">2018-03-16T10:06:23Z</dcterms:modified>
</cp:coreProperties>
</file>