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D14"/>
  <c r="E35"/>
  <c r="D54"/>
  <c r="E51"/>
  <c r="E52"/>
  <c r="B53"/>
  <c r="C53"/>
  <c r="E53"/>
  <c r="E33"/>
  <c r="E19"/>
  <c r="E29"/>
  <c r="E31"/>
  <c r="C32"/>
  <c r="E30"/>
  <c r="E28"/>
  <c r="C36"/>
  <c r="C40"/>
  <c r="C43"/>
  <c r="A43"/>
  <c r="D39"/>
  <c r="B6"/>
  <c r="D53"/>
  <c r="D35" s="1"/>
  <c r="E24"/>
  <c r="D12"/>
  <c r="E17" l="1"/>
  <c r="D11"/>
  <c r="D13"/>
  <c r="D15"/>
  <c r="D16"/>
  <c r="E18"/>
  <c r="E9"/>
  <c r="B5"/>
  <c r="D42" s="1"/>
  <c r="D19" l="1"/>
  <c r="D36" l="1"/>
  <c r="E10"/>
  <c r="E36" s="1"/>
  <c r="E43" s="1"/>
  <c r="D44" s="1"/>
</calcChain>
</file>

<file path=xl/sharedStrings.xml><?xml version="1.0" encoding="utf-8"?>
<sst xmlns="http://schemas.openxmlformats.org/spreadsheetml/2006/main" count="119" uniqueCount="78">
  <si>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</si>
  <si>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</si>
  <si>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</si>
  <si>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</si>
  <si>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</si>
  <si>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</si>
  <si>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</si>
  <si>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</si>
  <si>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</si>
  <si>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</si>
  <si>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</si>
  <si>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</si>
  <si>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</si>
  <si>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</si>
  <si>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</si>
  <si>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</si>
  <si>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</si>
  <si>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</si>
  <si>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д.9</t>
  </si>
  <si>
    <t>март</t>
  </si>
  <si>
    <t>май</t>
  </si>
  <si>
    <t>Остаток средств на конец периода (+ есть средства, -задолженность)</t>
  </si>
  <si>
    <t>сентябрь</t>
  </si>
  <si>
    <t>октябрь</t>
  </si>
  <si>
    <t>единица измерения работы и услуги</t>
  </si>
  <si>
    <t>Цена выполненной работы и услуги в руб.</t>
  </si>
  <si>
    <t>руб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</si>
  <si>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</si>
  <si>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</si>
  <si>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</si>
  <si>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</si>
  <si>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</si>
  <si>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</si>
  <si>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2017г</t>
  </si>
  <si>
    <t>Площадь дома на 01/01/2017 г, м2</t>
  </si>
  <si>
    <t>Отчет по предоставлению коммунальных услуг по жилым помещениям за 2017 г</t>
  </si>
  <si>
    <t>8. Расходы на коммунальные услуги потребляемые в целях содержания общего имущества дома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</si>
  <si>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</si>
  <si>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</si>
  <si>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</si>
  <si>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</si>
  <si>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</si>
  <si>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</si>
  <si>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7.Работы по ремонту общедомового имущества всего, в т.ч.</t>
  </si>
  <si>
    <t>Финансовый счет дома</t>
  </si>
  <si>
    <t>по индивид. потреблению, руб</t>
  </si>
  <si>
    <t>июль,авг</t>
  </si>
  <si>
    <t>ремонт мягкой кровли, кв. 117,313,316,273</t>
  </si>
  <si>
    <t>Предоставлено РСО по приборам учета, руб</t>
  </si>
  <si>
    <t>Всего начислено УК Атал</t>
  </si>
  <si>
    <t>замена трассы ГВС п.1-5</t>
  </si>
  <si>
    <t>подготовка к отопит.сезону и окраска теплоузлов</t>
  </si>
  <si>
    <t>Приход,руб</t>
  </si>
  <si>
    <t>Расход,руб</t>
  </si>
  <si>
    <t>Остаток средств на 01/01/2017 г при 100 % оплате собственниками (+ есть средства, -задолженность)</t>
  </si>
  <si>
    <t>Начислено собственникам</t>
  </si>
  <si>
    <t>Получено средств от сдачи металлолома</t>
  </si>
  <si>
    <t>сент,октябрь</t>
  </si>
  <si>
    <t>ремонт мягкой кровли балконных козырьков кв. 40,276</t>
  </si>
  <si>
    <t>работы на общедомовой системе отопления п.2</t>
  </si>
  <si>
    <t xml:space="preserve">ремонт и обустройство отмостков вокруг дома </t>
  </si>
  <si>
    <t>поверка общедомового прибора учета (ОДПУ)</t>
  </si>
  <si>
    <t>замена разводки канализации в подвале п.8</t>
  </si>
  <si>
    <t xml:space="preserve">замена кранов и части трассы ХГВС п.5,10 </t>
  </si>
  <si>
    <t>восстановление освещения перед машинными отделениями п.1-9</t>
  </si>
  <si>
    <t>сент-ноябрь</t>
  </si>
  <si>
    <t>ремонт межпанельных швов кв.23,252,297,316,8,355,40</t>
  </si>
  <si>
    <t>ноябрь</t>
  </si>
  <si>
    <t>работы на общедомовой системе канализации кв.119,233,229</t>
  </si>
  <si>
    <t>замена нижней разводки ХВС п.3,4,5</t>
  </si>
  <si>
    <t>декабрь</t>
  </si>
  <si>
    <t>работы на общедомовой системе ХВС кв.365,389,361</t>
  </si>
  <si>
    <t>Произведен перерасчет коммунальных услуг на содержание общего имущества дома по статье "содержание" в 1 полугодии 2017г</t>
  </si>
  <si>
    <t>установка энергосберегающих светильников в подъездах 116 шт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</si>
  <si>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</si>
  <si>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</si>
  <si>
    <t>*электроизмерительные работы</t>
  </si>
  <si>
    <t>руб.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</si>
</sst>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8" fillId="0" borderId="0" xfId="0" applyFont="1" applyFill="1"/>
    <xf numFmtId="0" fontId="3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/>
    <xf numFmtId="1" fontId="3" fillId="0" borderId="0" xfId="0" applyNumberFormat="1" applyFont="1" applyFill="1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1" fontId="3" fillId="0" borderId="11" xfId="0" applyNumberFormat="1" applyFont="1" applyFill="1" applyBorder="1" applyAlignment="1">
      <alignment vertical="top" wrapText="1"/>
    </xf>
    <xf numFmtId="2" fontId="3" fillId="0" borderId="11" xfId="0" applyNumberFormat="1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10" fillId="0" borderId="0" xfId="0" applyFont="1" applyFill="1"/>
    <xf numFmtId="0" fontId="0" fillId="0" borderId="0" xfId="0" applyFont="1" applyFill="1"/>
    <xf numFmtId="0" fontId="3" fillId="0" borderId="0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5" fillId="0" borderId="13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1" fontId="5" fillId="0" borderId="0" xfId="0" applyNumberFormat="1" applyFont="1" applyFill="1" applyAlignment="1">
      <alignment vertical="top"/>
    </xf>
    <xf numFmtId="0" fontId="7" fillId="2" borderId="8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8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0" fontId="11" fillId="0" borderId="0" xfId="0" applyFont="1" applyFill="1"/>
    <xf numFmtId="0" fontId="12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12" fillId="0" borderId="0" xfId="0" applyFont="1" applyFill="1" applyBorder="1"/>
    <xf numFmtId="0" fontId="5" fillId="0" borderId="9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13" fillId="0" borderId="0" xfId="0" applyFont="1" applyFill="1"/>
    <xf numFmtId="0" fontId="14" fillId="0" borderId="0" xfId="0" applyFont="1" applyFill="1"/>
    <xf numFmtId="0" fontId="5" fillId="0" borderId="0" xfId="0" applyFont="1" applyFill="1"/>
    <xf numFmtId="1" fontId="4" fillId="0" borderId="1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2" fontId="3" fillId="2" borderId="23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 wrapText="1"/>
    </xf>
    <xf numFmtId="1" fontId="4" fillId="0" borderId="5" xfId="0" applyNumberFormat="1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vertical="top" wrapText="1"/>
    </xf>
    <xf numFmtId="164" fontId="3" fillId="2" borderId="24" xfId="1" applyNumberFormat="1" applyFont="1" applyFill="1" applyBorder="1" applyAlignment="1">
      <alignment vertical="top" wrapText="1"/>
    </xf>
    <xf numFmtId="164" fontId="3" fillId="0" borderId="6" xfId="1" applyNumberFormat="1" applyFont="1" applyFill="1" applyBorder="1" applyAlignment="1">
      <alignment vertical="top" wrapText="1"/>
    </xf>
    <xf numFmtId="164" fontId="3" fillId="0" borderId="3" xfId="1" applyNumberFormat="1" applyFont="1" applyFill="1" applyBorder="1" applyAlignment="1">
      <alignment vertical="top" wrapText="1"/>
    </xf>
    <xf numFmtId="164" fontId="3" fillId="0" borderId="12" xfId="1" applyNumberFormat="1" applyFont="1" applyFill="1" applyBorder="1" applyAlignment="1">
      <alignment vertical="top" wrapText="1"/>
    </xf>
    <xf numFmtId="164" fontId="3" fillId="0" borderId="11" xfId="1" applyNumberFormat="1" applyFont="1" applyFill="1" applyBorder="1" applyAlignment="1">
      <alignment vertical="top" wrapText="1"/>
    </xf>
    <xf numFmtId="164" fontId="5" fillId="0" borderId="15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>
      <alignment vertical="top" wrapText="1"/>
    </xf>
    <xf numFmtId="164" fontId="5" fillId="0" borderId="9" xfId="1" applyNumberFormat="1" applyFont="1" applyFill="1" applyBorder="1" applyAlignment="1">
      <alignment vertical="top" wrapText="1"/>
    </xf>
    <xf numFmtId="164" fontId="5" fillId="0" borderId="12" xfId="1" applyNumberFormat="1" applyFont="1" applyFill="1" applyBorder="1" applyAlignment="1">
      <alignment vertical="top" wrapText="1"/>
    </xf>
    <xf numFmtId="164" fontId="7" fillId="2" borderId="9" xfId="1" applyNumberFormat="1" applyFont="1" applyFill="1" applyBorder="1" applyAlignment="1">
      <alignment vertical="top" wrapText="1"/>
    </xf>
    <xf numFmtId="164" fontId="7" fillId="2" borderId="12" xfId="1" applyNumberFormat="1" applyFont="1" applyFill="1" applyBorder="1" applyAlignment="1">
      <alignment vertical="top" wrapText="1"/>
    </xf>
    <xf numFmtId="0" fontId="4" fillId="0" borderId="8" xfId="0" applyNumberFormat="1" applyFont="1" applyFill="1" applyBorder="1" applyAlignment="1">
      <alignment vertical="top" wrapText="1"/>
    </xf>
    <xf numFmtId="164" fontId="4" fillId="0" borderId="9" xfId="1" applyNumberFormat="1" applyFont="1" applyFill="1" applyBorder="1" applyAlignment="1">
      <alignment vertical="top"/>
    </xf>
    <xf numFmtId="164" fontId="4" fillId="0" borderId="12" xfId="1" applyNumberFormat="1" applyFont="1" applyFill="1" applyBorder="1" applyAlignment="1">
      <alignment vertical="top"/>
    </xf>
    <xf numFmtId="164" fontId="3" fillId="0" borderId="11" xfId="1" applyNumberFormat="1" applyFont="1" applyFill="1" applyBorder="1" applyAlignment="1">
      <alignment vertical="top"/>
    </xf>
    <xf numFmtId="164" fontId="3" fillId="0" borderId="25" xfId="1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164" fontId="5" fillId="0" borderId="11" xfId="1" applyNumberFormat="1" applyFont="1" applyFill="1" applyBorder="1" applyAlignment="1">
      <alignment vertical="top"/>
    </xf>
    <xf numFmtId="164" fontId="5" fillId="0" borderId="25" xfId="1" applyNumberFormat="1" applyFont="1" applyFill="1" applyBorder="1" applyAlignment="1">
      <alignment vertical="top"/>
    </xf>
    <xf numFmtId="0" fontId="5" fillId="0" borderId="0" xfId="0" applyFont="1" applyFill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164" fontId="3" fillId="0" borderId="25" xfId="1" applyNumberFormat="1" applyFont="1" applyFill="1" applyBorder="1" applyAlignment="1">
      <alignment vertical="top" wrapText="1"/>
    </xf>
    <xf numFmtId="164" fontId="5" fillId="0" borderId="14" xfId="1" applyNumberFormat="1" applyFont="1" applyFill="1" applyBorder="1" applyAlignment="1">
      <alignment vertical="top" wrapText="1"/>
    </xf>
    <xf numFmtId="164" fontId="5" fillId="0" borderId="1" xfId="1" applyNumberFormat="1" applyFont="1" applyFill="1" applyBorder="1" applyAlignment="1">
      <alignment vertical="top" wrapText="1"/>
    </xf>
    <xf numFmtId="164" fontId="3" fillId="0" borderId="0" xfId="1" applyNumberFormat="1" applyFont="1" applyFill="1" applyAlignment="1">
      <alignment horizontal="righ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19" xfId="0" applyNumberFormat="1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topLeftCell="A37" workbookViewId="0">
      <selection activeCell="E16" sqref="E16"/>
    </sheetView>
  </sheetViews>
  <sheetFormatPr defaultRowHeight="15.75"/>
  <cols>
    <col min="1" max="1" width="76.5703125" style="1" customWidth="1"/>
    <col min="2" max="2" width="14.85546875" style="1" customWidth="1"/>
    <col min="3" max="3" width="14.5703125" style="1" customWidth="1"/>
    <col min="4" max="4" width="15.5703125" style="1" customWidth="1"/>
    <col min="5" max="5" width="15.85546875" style="1" customWidth="1"/>
    <col min="6" max="6" width="13.140625" style="14" bestFit="1" customWidth="1"/>
    <col min="7" max="7" width="9.140625" style="15"/>
  </cols>
  <sheetData>
    <row r="1" spans="1:10" s="20" customFormat="1" ht="31.5">
      <c r="A1" s="39" t="s">
        <v>14</v>
      </c>
      <c r="B1" s="1"/>
      <c r="C1" s="1" t="s">
        <v>33</v>
      </c>
      <c r="D1" s="40" t="s">
        <v>27</v>
      </c>
      <c r="E1" s="1">
        <v>12</v>
      </c>
      <c r="F1" s="14"/>
      <c r="G1" s="15"/>
    </row>
    <row r="2" spans="1:10" s="20" customFormat="1">
      <c r="A2" s="41" t="s">
        <v>18</v>
      </c>
      <c r="B2" s="1"/>
      <c r="C2" s="1"/>
      <c r="D2" s="1"/>
      <c r="E2" s="1"/>
      <c r="F2" s="14"/>
      <c r="G2" s="15"/>
    </row>
    <row r="3" spans="1:10" s="20" customFormat="1">
      <c r="A3" s="1" t="s">
        <v>34</v>
      </c>
      <c r="B3" s="1">
        <v>22196.98</v>
      </c>
      <c r="C3" s="1"/>
      <c r="D3" s="1"/>
      <c r="E3" s="1"/>
      <c r="F3" s="14"/>
      <c r="G3" s="15"/>
    </row>
    <row r="4" spans="1:10" s="20" customFormat="1">
      <c r="A4" s="1" t="s">
        <v>0</v>
      </c>
      <c r="B4" s="1">
        <v>22.33</v>
      </c>
      <c r="C4" s="1"/>
      <c r="D4" s="1"/>
      <c r="E4" s="1"/>
      <c r="F4" s="14"/>
      <c r="G4" s="15"/>
    </row>
    <row r="5" spans="1:10" s="20" customFormat="1">
      <c r="A5" s="1" t="s">
        <v>28</v>
      </c>
      <c r="B5" s="115">
        <f>B3*B4*E1</f>
        <v>5947902.7607999993</v>
      </c>
      <c r="C5" s="42"/>
      <c r="D5" s="42"/>
      <c r="E5" s="1"/>
      <c r="F5" s="42"/>
      <c r="G5" s="1"/>
    </row>
    <row r="6" spans="1:10" s="20" customFormat="1" ht="31.5">
      <c r="A6" s="1" t="s">
        <v>72</v>
      </c>
      <c r="B6" s="115">
        <f>-270578.14-59467.88</f>
        <v>-330046.02</v>
      </c>
      <c r="C6" s="42"/>
      <c r="D6" s="42"/>
      <c r="E6" s="1"/>
      <c r="F6" s="42"/>
      <c r="G6" s="1"/>
      <c r="H6" s="13"/>
      <c r="I6" s="13"/>
      <c r="J6" s="13"/>
    </row>
    <row r="7" spans="1:10" s="20" customFormat="1" ht="16.5" thickBot="1">
      <c r="A7" s="1" t="s">
        <v>1</v>
      </c>
      <c r="B7" s="1">
        <v>100</v>
      </c>
      <c r="C7" s="1"/>
      <c r="D7" s="1"/>
      <c r="E7" s="1"/>
      <c r="F7" s="42"/>
      <c r="G7" s="15"/>
    </row>
    <row r="8" spans="1:10" s="21" customFormat="1" ht="63">
      <c r="A8" s="2" t="s">
        <v>2</v>
      </c>
      <c r="B8" s="4" t="s">
        <v>15</v>
      </c>
      <c r="C8" s="4" t="s">
        <v>24</v>
      </c>
      <c r="D8" s="4" t="s">
        <v>29</v>
      </c>
      <c r="E8" s="3" t="s">
        <v>25</v>
      </c>
      <c r="F8" s="16"/>
      <c r="G8" s="17"/>
    </row>
    <row r="9" spans="1:10" s="20" customFormat="1" ht="15.75" customHeight="1">
      <c r="A9" s="5" t="s">
        <v>3</v>
      </c>
      <c r="B9" s="10" t="s">
        <v>16</v>
      </c>
      <c r="C9" s="73" t="s">
        <v>26</v>
      </c>
      <c r="D9" s="6">
        <v>0.89</v>
      </c>
      <c r="E9" s="88">
        <f>D9*B3*E1</f>
        <v>237063.7464</v>
      </c>
      <c r="F9" s="14"/>
      <c r="G9" s="15"/>
    </row>
    <row r="10" spans="1:10" s="20" customFormat="1" ht="47.25">
      <c r="A10" s="5" t="s">
        <v>4</v>
      </c>
      <c r="B10" s="10" t="s">
        <v>16</v>
      </c>
      <c r="C10" s="73" t="s">
        <v>26</v>
      </c>
      <c r="D10" s="6">
        <f>4.63+D11+D12+D13+D14</f>
        <v>6.6034328723997584</v>
      </c>
      <c r="E10" s="88">
        <f>D10*E1*B3</f>
        <v>1758915.2087999999</v>
      </c>
      <c r="F10" s="14"/>
      <c r="G10" s="15"/>
    </row>
    <row r="11" spans="1:10" s="20" customFormat="1" ht="15.75" customHeight="1">
      <c r="A11" s="7" t="s">
        <v>5</v>
      </c>
      <c r="B11" s="10"/>
      <c r="C11" s="73" t="s">
        <v>26</v>
      </c>
      <c r="D11" s="6">
        <f>E11/E1/B3</f>
        <v>0.107747390260597</v>
      </c>
      <c r="E11" s="88">
        <v>28700</v>
      </c>
      <c r="F11" s="14"/>
      <c r="G11" s="15"/>
    </row>
    <row r="12" spans="1:10" s="20" customFormat="1" ht="15.75" customHeight="1">
      <c r="A12" s="7" t="s">
        <v>6</v>
      </c>
      <c r="B12" s="10"/>
      <c r="C12" s="73" t="s">
        <v>26</v>
      </c>
      <c r="D12" s="6">
        <f>E12/E1/B3</f>
        <v>3.7223532210237609E-2</v>
      </c>
      <c r="E12" s="88">
        <v>9915</v>
      </c>
      <c r="F12" s="14"/>
      <c r="G12" s="15"/>
    </row>
    <row r="13" spans="1:10" s="20" customFormat="1" ht="15.75" customHeight="1">
      <c r="A13" s="7" t="s">
        <v>7</v>
      </c>
      <c r="B13" s="10" t="s">
        <v>16</v>
      </c>
      <c r="C13" s="73" t="s">
        <v>26</v>
      </c>
      <c r="D13" s="6">
        <f>E13/B3/E1</f>
        <v>1.7472947521089204</v>
      </c>
      <c r="E13" s="88">
        <v>465416</v>
      </c>
      <c r="F13" s="14"/>
      <c r="G13" s="15"/>
    </row>
    <row r="14" spans="1:10" s="20" customFormat="1" ht="15.75" customHeight="1">
      <c r="A14" s="7" t="s">
        <v>76</v>
      </c>
      <c r="B14" s="10" t="s">
        <v>67</v>
      </c>
      <c r="C14" s="73" t="s">
        <v>77</v>
      </c>
      <c r="D14" s="6">
        <f>E14/E1/B3</f>
        <v>8.1167197820003742E-2</v>
      </c>
      <c r="E14" s="88">
        <v>21620</v>
      </c>
      <c r="F14" s="14"/>
      <c r="G14" s="13"/>
    </row>
    <row r="15" spans="1:10" s="20" customFormat="1" ht="47.25">
      <c r="A15" s="5" t="s">
        <v>8</v>
      </c>
      <c r="B15" s="10" t="s">
        <v>16</v>
      </c>
      <c r="C15" s="73" t="s">
        <v>26</v>
      </c>
      <c r="D15" s="6">
        <f>E15/E1/B3</f>
        <v>3.5885512353482323</v>
      </c>
      <c r="E15" s="88">
        <v>955860</v>
      </c>
      <c r="F15" s="14"/>
      <c r="G15" s="15"/>
    </row>
    <row r="16" spans="1:10" s="20" customFormat="1">
      <c r="A16" s="5" t="s">
        <v>9</v>
      </c>
      <c r="B16" s="10" t="s">
        <v>16</v>
      </c>
      <c r="C16" s="73" t="s">
        <v>26</v>
      </c>
      <c r="D16" s="6">
        <f>E16/E1/B3</f>
        <v>2.5530537637702668</v>
      </c>
      <c r="E16" s="88">
        <v>680041</v>
      </c>
      <c r="F16" s="14"/>
      <c r="G16" s="15"/>
    </row>
    <row r="17" spans="1:7" s="20" customFormat="1" ht="18" customHeight="1">
      <c r="A17" s="5" t="s">
        <v>10</v>
      </c>
      <c r="B17" s="10" t="s">
        <v>16</v>
      </c>
      <c r="C17" s="73" t="s">
        <v>26</v>
      </c>
      <c r="D17" s="6">
        <v>0.56999999999999995</v>
      </c>
      <c r="E17" s="88">
        <f>D17*E1*B3</f>
        <v>151827.3432</v>
      </c>
      <c r="F17" s="14"/>
      <c r="G17" s="15"/>
    </row>
    <row r="18" spans="1:7" s="20" customFormat="1" ht="48" thickBot="1">
      <c r="A18" s="5" t="s">
        <v>11</v>
      </c>
      <c r="B18" s="10" t="s">
        <v>16</v>
      </c>
      <c r="C18" s="73" t="s">
        <v>26</v>
      </c>
      <c r="D18" s="6">
        <v>0.49</v>
      </c>
      <c r="E18" s="88">
        <f>D18*E1*B3</f>
        <v>130518.24239999999</v>
      </c>
      <c r="F18" s="14"/>
      <c r="G18" s="15"/>
    </row>
    <row r="19" spans="1:7" s="20" customFormat="1" ht="16.5" thickBot="1">
      <c r="A19" s="74" t="s">
        <v>43</v>
      </c>
      <c r="B19" s="75"/>
      <c r="C19" s="75"/>
      <c r="D19" s="76">
        <f>E19/E1/B3</f>
        <v>4.9287548726598542</v>
      </c>
      <c r="E19" s="89">
        <f>E20+E21+E22+E23+E24+E25+E26+E27+E28+E29+E30+E31+E32+E33+E34</f>
        <v>1312841.68</v>
      </c>
      <c r="F19" s="14"/>
      <c r="G19" s="15"/>
    </row>
    <row r="20" spans="1:7" s="22" customFormat="1" ht="15.75" customHeight="1">
      <c r="A20" s="77" t="s">
        <v>51</v>
      </c>
      <c r="B20" s="8" t="s">
        <v>22</v>
      </c>
      <c r="C20" s="78" t="s">
        <v>26</v>
      </c>
      <c r="D20" s="79"/>
      <c r="E20" s="90">
        <v>28452.18</v>
      </c>
      <c r="F20" s="43"/>
      <c r="G20" s="18"/>
    </row>
    <row r="21" spans="1:7" s="22" customFormat="1" ht="15.75" customHeight="1">
      <c r="A21" s="37" t="s">
        <v>64</v>
      </c>
      <c r="B21" s="10" t="s">
        <v>20</v>
      </c>
      <c r="C21" s="73" t="s">
        <v>26</v>
      </c>
      <c r="D21" s="11"/>
      <c r="E21" s="91">
        <v>2516.0500000000002</v>
      </c>
      <c r="F21" s="43"/>
      <c r="G21" s="18"/>
    </row>
    <row r="22" spans="1:7" s="22" customFormat="1" ht="15.75" customHeight="1">
      <c r="A22" s="9" t="s">
        <v>62</v>
      </c>
      <c r="B22" s="10" t="s">
        <v>19</v>
      </c>
      <c r="C22" s="73" t="s">
        <v>26</v>
      </c>
      <c r="D22" s="11"/>
      <c r="E22" s="91">
        <v>11935.13</v>
      </c>
      <c r="F22" s="43"/>
      <c r="G22" s="18"/>
    </row>
    <row r="23" spans="1:7" s="22" customFormat="1" ht="15.75" customHeight="1">
      <c r="A23" s="9" t="s">
        <v>61</v>
      </c>
      <c r="B23" s="10" t="s">
        <v>20</v>
      </c>
      <c r="C23" s="73" t="s">
        <v>26</v>
      </c>
      <c r="D23" s="11"/>
      <c r="E23" s="91">
        <v>7194.64</v>
      </c>
      <c r="F23" s="43"/>
      <c r="G23" s="18"/>
    </row>
    <row r="24" spans="1:7" s="22" customFormat="1" ht="15.75" customHeight="1">
      <c r="A24" s="9" t="s">
        <v>63</v>
      </c>
      <c r="B24" s="10" t="s">
        <v>19</v>
      </c>
      <c r="C24" s="73" t="s">
        <v>26</v>
      </c>
      <c r="D24" s="11"/>
      <c r="E24" s="91">
        <f>1578.93+3623.48</f>
        <v>5202.41</v>
      </c>
      <c r="F24" s="43"/>
      <c r="G24" s="18"/>
    </row>
    <row r="25" spans="1:7" s="22" customFormat="1" ht="15.75" customHeight="1">
      <c r="A25" s="9" t="s">
        <v>50</v>
      </c>
      <c r="B25" s="10" t="s">
        <v>22</v>
      </c>
      <c r="C25" s="73" t="s">
        <v>26</v>
      </c>
      <c r="D25" s="11"/>
      <c r="E25" s="91">
        <v>481796.44</v>
      </c>
      <c r="F25" s="43"/>
      <c r="G25" s="18"/>
    </row>
    <row r="26" spans="1:7" s="22" customFormat="1" ht="15.75" customHeight="1">
      <c r="A26" s="9" t="s">
        <v>60</v>
      </c>
      <c r="B26" s="10" t="s">
        <v>22</v>
      </c>
      <c r="C26" s="73" t="s">
        <v>26</v>
      </c>
      <c r="D26" s="11"/>
      <c r="E26" s="91">
        <v>366973.43</v>
      </c>
      <c r="F26" s="43"/>
      <c r="G26" s="18"/>
    </row>
    <row r="27" spans="1:7" s="22" customFormat="1" ht="15.75" customHeight="1">
      <c r="A27" s="9" t="s">
        <v>59</v>
      </c>
      <c r="B27" s="10" t="s">
        <v>23</v>
      </c>
      <c r="C27" s="73" t="s">
        <v>26</v>
      </c>
      <c r="D27" s="11"/>
      <c r="E27" s="91">
        <v>1592.26</v>
      </c>
      <c r="F27" s="43"/>
      <c r="G27" s="18"/>
    </row>
    <row r="28" spans="1:7" s="22" customFormat="1" ht="15.75" customHeight="1">
      <c r="A28" s="9" t="s">
        <v>47</v>
      </c>
      <c r="B28" s="10" t="s">
        <v>46</v>
      </c>
      <c r="C28" s="73" t="s">
        <v>26</v>
      </c>
      <c r="D28" s="11"/>
      <c r="E28" s="91">
        <f>6475.63+23864.89</f>
        <v>30340.52</v>
      </c>
      <c r="F28" s="43"/>
      <c r="G28" s="18"/>
    </row>
    <row r="29" spans="1:7" s="22" customFormat="1" ht="15.75" customHeight="1">
      <c r="A29" s="9" t="s">
        <v>68</v>
      </c>
      <c r="B29" s="10" t="s">
        <v>67</v>
      </c>
      <c r="C29" s="73" t="s">
        <v>26</v>
      </c>
      <c r="D29" s="11"/>
      <c r="E29" s="91">
        <f>3890.44+2268.69</f>
        <v>6159.13</v>
      </c>
      <c r="F29" s="43"/>
      <c r="G29" s="18"/>
    </row>
    <row r="30" spans="1:7" s="22" customFormat="1" ht="15.75" customHeight="1">
      <c r="A30" s="9" t="s">
        <v>58</v>
      </c>
      <c r="B30" s="10" t="s">
        <v>57</v>
      </c>
      <c r="C30" s="73" t="s">
        <v>26</v>
      </c>
      <c r="D30" s="11"/>
      <c r="E30" s="91">
        <f>2160+3060</f>
        <v>5220</v>
      </c>
      <c r="F30" s="43"/>
      <c r="G30" s="18"/>
    </row>
    <row r="31" spans="1:7" s="22" customFormat="1" ht="15.75" customHeight="1">
      <c r="A31" s="9" t="s">
        <v>66</v>
      </c>
      <c r="B31" s="10" t="s">
        <v>65</v>
      </c>
      <c r="C31" s="73" t="s">
        <v>26</v>
      </c>
      <c r="D31" s="11"/>
      <c r="E31" s="91">
        <f>6660+16200+2700</f>
        <v>25560</v>
      </c>
      <c r="F31" s="43"/>
      <c r="G31" s="18"/>
    </row>
    <row r="32" spans="1:7" s="22" customFormat="1">
      <c r="A32" s="9" t="s">
        <v>69</v>
      </c>
      <c r="B32" s="10" t="s">
        <v>70</v>
      </c>
      <c r="C32" s="73" t="str">
        <f>C31</f>
        <v>руб</v>
      </c>
      <c r="D32" s="11"/>
      <c r="E32" s="91">
        <v>223581.12</v>
      </c>
      <c r="F32" s="43"/>
      <c r="G32" s="18"/>
    </row>
    <row r="33" spans="1:10" s="22" customFormat="1">
      <c r="A33" s="9" t="s">
        <v>73</v>
      </c>
      <c r="B33" s="10" t="s">
        <v>70</v>
      </c>
      <c r="C33" s="73" t="s">
        <v>26</v>
      </c>
      <c r="D33" s="11"/>
      <c r="E33" s="91">
        <f>12455.29+102454.43</f>
        <v>114909.72</v>
      </c>
      <c r="F33" s="43"/>
      <c r="G33" s="18"/>
    </row>
    <row r="34" spans="1:10" s="22" customFormat="1" ht="16.5" thickBot="1">
      <c r="A34" s="80" t="s">
        <v>71</v>
      </c>
      <c r="B34" s="81" t="s">
        <v>70</v>
      </c>
      <c r="C34" s="82" t="s">
        <v>26</v>
      </c>
      <c r="D34" s="83"/>
      <c r="E34" s="92">
        <v>1408.65</v>
      </c>
      <c r="F34" s="43"/>
      <c r="G34" s="18"/>
    </row>
    <row r="35" spans="1:10" s="25" customFormat="1" ht="32.25" thickBot="1">
      <c r="A35" s="84" t="s">
        <v>36</v>
      </c>
      <c r="B35" s="85"/>
      <c r="C35" s="85" t="s">
        <v>26</v>
      </c>
      <c r="D35" s="111">
        <f>E35/B3/E1</f>
        <v>1.8471018730175608</v>
      </c>
      <c r="E35" s="112">
        <f>D53+D54</f>
        <v>492001</v>
      </c>
      <c r="F35" s="35"/>
      <c r="G35" s="32"/>
      <c r="H35" s="24"/>
      <c r="I35" s="24"/>
      <c r="J35" s="24"/>
    </row>
    <row r="36" spans="1:10" s="20" customFormat="1" ht="16.5" thickBot="1">
      <c r="A36" s="28" t="s">
        <v>12</v>
      </c>
      <c r="B36" s="29"/>
      <c r="C36" s="72" t="str">
        <f>C35</f>
        <v>руб</v>
      </c>
      <c r="D36" s="30">
        <f>D9+D10+D15+D16+D17+D18+D19+D35</f>
        <v>21.470894617195672</v>
      </c>
      <c r="E36" s="93">
        <f>E9+E10+E15+E16+E17+E18+E19+E35</f>
        <v>5719068.2207999993</v>
      </c>
      <c r="F36" s="44"/>
      <c r="G36" s="19"/>
    </row>
    <row r="37" spans="1:10" s="25" customFormat="1" ht="16.5" thickBot="1">
      <c r="A37" s="121" t="s">
        <v>44</v>
      </c>
      <c r="B37" s="122"/>
      <c r="C37" s="122"/>
      <c r="D37" s="55" t="s">
        <v>52</v>
      </c>
      <c r="E37" s="56" t="s">
        <v>53</v>
      </c>
      <c r="F37" s="31"/>
      <c r="G37" s="35"/>
      <c r="H37" s="57"/>
      <c r="I37" s="24"/>
      <c r="J37" s="24"/>
    </row>
    <row r="38" spans="1:10" s="62" customFormat="1" ht="32.25" customHeight="1">
      <c r="A38" s="45" t="s">
        <v>54</v>
      </c>
      <c r="B38" s="27"/>
      <c r="C38" s="60" t="s">
        <v>26</v>
      </c>
      <c r="D38" s="113">
        <v>176422</v>
      </c>
      <c r="E38" s="94"/>
      <c r="F38" s="46"/>
      <c r="G38" s="61"/>
    </row>
    <row r="39" spans="1:10" s="62" customFormat="1">
      <c r="A39" s="7" t="s">
        <v>17</v>
      </c>
      <c r="B39" s="26"/>
      <c r="C39" s="63" t="s">
        <v>26</v>
      </c>
      <c r="D39" s="114">
        <f>3375*E1</f>
        <v>40500</v>
      </c>
      <c r="E39" s="95"/>
      <c r="F39" s="46"/>
      <c r="G39" s="61"/>
    </row>
    <row r="40" spans="1:10" s="62" customFormat="1">
      <c r="A40" s="7" t="s">
        <v>56</v>
      </c>
      <c r="B40" s="26"/>
      <c r="C40" s="63" t="str">
        <f>C39</f>
        <v>руб</v>
      </c>
      <c r="D40" s="114">
        <v>2100</v>
      </c>
      <c r="E40" s="95"/>
      <c r="F40" s="46"/>
      <c r="G40" s="71"/>
    </row>
    <row r="41" spans="1:10" s="66" customFormat="1" ht="31.5">
      <c r="A41" s="7" t="s">
        <v>32</v>
      </c>
      <c r="B41" s="26"/>
      <c r="C41" s="63" t="s">
        <v>26</v>
      </c>
      <c r="D41" s="114">
        <v>57267</v>
      </c>
      <c r="E41" s="95"/>
      <c r="F41" s="47"/>
      <c r="G41" s="64"/>
      <c r="H41" s="65"/>
      <c r="I41" s="65"/>
      <c r="J41" s="65"/>
    </row>
    <row r="42" spans="1:10" s="62" customFormat="1">
      <c r="A42" s="7" t="s">
        <v>55</v>
      </c>
      <c r="B42" s="26"/>
      <c r="C42" s="63" t="s">
        <v>26</v>
      </c>
      <c r="D42" s="114">
        <f>B5+B6</f>
        <v>5617856.7407999989</v>
      </c>
      <c r="E42" s="95"/>
      <c r="F42" s="48"/>
      <c r="G42" s="61"/>
    </row>
    <row r="43" spans="1:10" s="62" customFormat="1">
      <c r="A43" s="58" t="str">
        <f>A36</f>
        <v>итого расходы</v>
      </c>
      <c r="B43" s="59"/>
      <c r="C43" s="67" t="str">
        <f>C42</f>
        <v>руб</v>
      </c>
      <c r="D43" s="96"/>
      <c r="E43" s="97">
        <f>E36</f>
        <v>5719068.2207999993</v>
      </c>
      <c r="F43" s="48"/>
      <c r="G43" s="61"/>
    </row>
    <row r="44" spans="1:10" s="70" customFormat="1" ht="15.75" customHeight="1" thickBot="1">
      <c r="A44" s="49" t="s">
        <v>21</v>
      </c>
      <c r="B44" s="36"/>
      <c r="C44" s="68" t="s">
        <v>26</v>
      </c>
      <c r="D44" s="98">
        <f>D38+D39+D40+D41+D42-E43</f>
        <v>175077.51999999955</v>
      </c>
      <c r="E44" s="99"/>
      <c r="F44" s="50"/>
      <c r="G44" s="69"/>
    </row>
    <row r="45" spans="1:10" s="20" customFormat="1">
      <c r="A45" s="118" t="s">
        <v>35</v>
      </c>
      <c r="B45" s="119"/>
      <c r="C45" s="119"/>
      <c r="D45" s="119"/>
      <c r="E45" s="120"/>
      <c r="F45" s="51"/>
      <c r="G45" s="13"/>
      <c r="H45" s="13"/>
      <c r="I45" s="13"/>
      <c r="J45" s="13"/>
    </row>
    <row r="46" spans="1:10" s="34" customFormat="1" ht="15.75" customHeight="1">
      <c r="A46" s="38" t="s">
        <v>30</v>
      </c>
      <c r="B46" s="116" t="s">
        <v>48</v>
      </c>
      <c r="C46" s="123" t="s">
        <v>49</v>
      </c>
      <c r="D46" s="124"/>
      <c r="E46" s="125"/>
      <c r="F46" s="14"/>
      <c r="G46" s="33"/>
      <c r="H46" s="33"/>
      <c r="I46" s="33"/>
    </row>
    <row r="47" spans="1:10" s="34" customFormat="1" ht="65.25" customHeight="1">
      <c r="A47" s="5"/>
      <c r="B47" s="117"/>
      <c r="C47" s="105" t="s">
        <v>45</v>
      </c>
      <c r="D47" s="105" t="s">
        <v>37</v>
      </c>
      <c r="E47" s="106" t="s">
        <v>74</v>
      </c>
      <c r="F47" s="14"/>
      <c r="G47" s="33"/>
      <c r="H47" s="33"/>
      <c r="I47" s="33"/>
    </row>
    <row r="48" spans="1:10" s="20" customFormat="1">
      <c r="A48" s="23" t="s">
        <v>38</v>
      </c>
      <c r="B48" s="86">
        <v>5148350</v>
      </c>
      <c r="C48" s="86">
        <v>5148375</v>
      </c>
      <c r="D48" s="86"/>
      <c r="E48" s="87"/>
      <c r="F48" s="52"/>
      <c r="G48" s="15"/>
    </row>
    <row r="49" spans="1:7" s="20" customFormat="1">
      <c r="A49" s="23" t="s">
        <v>39</v>
      </c>
      <c r="B49" s="86">
        <v>2225548</v>
      </c>
      <c r="C49" s="86">
        <v>2082938</v>
      </c>
      <c r="D49" s="86">
        <v>126146</v>
      </c>
      <c r="E49" s="87"/>
      <c r="F49" s="52"/>
      <c r="G49" s="15"/>
    </row>
    <row r="50" spans="1:7" s="20" customFormat="1">
      <c r="A50" s="23" t="s">
        <v>40</v>
      </c>
      <c r="B50" s="86">
        <v>498522</v>
      </c>
      <c r="C50" s="86">
        <v>479342</v>
      </c>
      <c r="D50" s="86">
        <v>16979</v>
      </c>
      <c r="E50" s="87">
        <v>2614</v>
      </c>
      <c r="F50" s="52"/>
      <c r="G50" s="15"/>
    </row>
    <row r="51" spans="1:7" s="20" customFormat="1">
      <c r="A51" s="23" t="s">
        <v>41</v>
      </c>
      <c r="B51" s="86">
        <v>885340</v>
      </c>
      <c r="C51" s="86">
        <v>858913</v>
      </c>
      <c r="D51" s="86">
        <v>21378</v>
      </c>
      <c r="E51" s="87">
        <f>2019+3030</f>
        <v>5049</v>
      </c>
      <c r="F51" s="52"/>
      <c r="G51" s="15"/>
    </row>
    <row r="52" spans="1:7" s="20" customFormat="1" ht="16.5" thickBot="1">
      <c r="A52" s="100" t="s">
        <v>42</v>
      </c>
      <c r="B52" s="101">
        <v>1980111</v>
      </c>
      <c r="C52" s="101">
        <v>1649844</v>
      </c>
      <c r="D52" s="101">
        <v>327910</v>
      </c>
      <c r="E52" s="102">
        <f>665+1691</f>
        <v>2356</v>
      </c>
      <c r="F52" s="52"/>
      <c r="G52" s="15"/>
    </row>
    <row r="53" spans="1:7" s="20" customFormat="1" ht="16.5" thickBot="1">
      <c r="A53" s="28" t="s">
        <v>31</v>
      </c>
      <c r="B53" s="103">
        <f>SUM(B48:B52)</f>
        <v>10737871</v>
      </c>
      <c r="C53" s="103">
        <f>SUM(C48:C52)</f>
        <v>10219412</v>
      </c>
      <c r="D53" s="103">
        <f>SUM(D48:D52)</f>
        <v>492413</v>
      </c>
      <c r="E53" s="104">
        <f>SUM(E48:E52)</f>
        <v>10019</v>
      </c>
      <c r="F53" s="14"/>
      <c r="G53" s="15"/>
    </row>
    <row r="54" spans="1:7" s="62" customFormat="1" ht="32.25" thickBot="1">
      <c r="A54" s="107" t="s">
        <v>75</v>
      </c>
      <c r="B54" s="108"/>
      <c r="C54" s="108"/>
      <c r="D54" s="108">
        <f>B52-C52-D52-E52+B50-C50-D50-E50</f>
        <v>-412</v>
      </c>
      <c r="E54" s="109"/>
      <c r="F54" s="110"/>
    </row>
    <row r="55" spans="1:7" s="20" customFormat="1">
      <c r="A55" s="12" t="s">
        <v>13</v>
      </c>
      <c r="B55" s="12"/>
      <c r="C55" s="53"/>
      <c r="D55" s="54"/>
      <c r="E55" s="12"/>
      <c r="F55" s="14"/>
      <c r="G55" s="15"/>
    </row>
    <row r="56" spans="1:7" s="20" customFormat="1">
      <c r="A56" s="1"/>
      <c r="B56" s="1"/>
      <c r="C56" s="1"/>
      <c r="D56" s="1"/>
      <c r="E56" s="1"/>
      <c r="F56" s="14"/>
      <c r="G56" s="15"/>
    </row>
    <row r="57" spans="1:7" s="20" customFormat="1">
      <c r="A57" s="1"/>
      <c r="B57" s="1"/>
      <c r="C57" s="1"/>
      <c r="D57" s="1"/>
      <c r="E57" s="1"/>
      <c r="F57" s="14"/>
      <c r="G57" s="15"/>
    </row>
    <row r="58" spans="1:7" s="20" customFormat="1">
      <c r="A58" s="1"/>
      <c r="B58" s="1"/>
      <c r="C58" s="1"/>
      <c r="D58" s="1"/>
      <c r="E58" s="1"/>
      <c r="F58" s="14"/>
      <c r="G58" s="15"/>
    </row>
  </sheetData>
  <mergeCells count="4">
    <mergeCell ref="B46:B47"/>
    <mergeCell ref="A45:E45"/>
    <mergeCell ref="A37:C37"/>
    <mergeCell ref="C46:E46"/>
  </mergeCells>
  <pageMargins left="0.31496062992125984" right="0.31496062992125984" top="0.35433070866141736" bottom="0.35433070866141736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1" sqref="A3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2018-02-05T07:01:15Z</cp:lastPrinted>
  <dcterms:created xsi:type="dcterms:W3CDTF">2016-04-22T06:39:22Z</dcterms:created>
  <dcterms:modified xsi:type="dcterms:W3CDTF">2018-03-16T10:06:47Z</dcterms:modified>
</cp:coreProperties>
</file>