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0" i="1"/>
  <c r="D10"/>
  <c r="E45" l="1"/>
  <c r="E44"/>
  <c r="E46"/>
  <c r="D48" s="1"/>
  <c r="B47"/>
  <c r="C47"/>
  <c r="E47"/>
  <c r="B3"/>
  <c r="E3"/>
  <c r="B5"/>
  <c r="C34"/>
  <c r="C30"/>
  <c r="C37" s="1"/>
  <c r="A37"/>
  <c r="D33"/>
  <c r="E28" l="1"/>
  <c r="E25" l="1"/>
  <c r="E19" s="1"/>
  <c r="B6"/>
  <c r="D47" l="1"/>
  <c r="E29" l="1"/>
  <c r="D29" s="1"/>
  <c r="D36" l="1"/>
  <c r="D13"/>
  <c r="D28"/>
  <c r="D12" l="1"/>
  <c r="D15" l="1"/>
  <c r="D30" s="1"/>
  <c r="E18"/>
  <c r="D14"/>
  <c r="E9"/>
  <c r="E17"/>
  <c r="D16"/>
  <c r="D11"/>
  <c r="D19"/>
  <c r="E10" l="1"/>
  <c r="E37" s="1"/>
  <c r="D38" s="1"/>
</calcChain>
</file>

<file path=xl/sharedStrings.xml><?xml version="1.0" encoding="utf-8"?>
<sst xmlns="http://schemas.openxmlformats.org/spreadsheetml/2006/main" count="102" uniqueCount="70">
  <si>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</si>
  <si>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</si>
  <si>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</si>
  <si>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</si>
  <si>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</si>
  <si>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</si>
  <si>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</si>
  <si>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</si>
  <si>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</si>
  <si>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</si>
  <si>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</si>
  <si>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</si>
  <si>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</si>
  <si>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</si>
  <si>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</si>
  <si>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</si>
  <si>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</si>
  <si>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д.31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</si>
  <si>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</si>
  <si>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</si>
  <si>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</si>
  <si>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</si>
  <si>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</si>
  <si>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</si>
  <si>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</si>
  <si>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</si>
  <si>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</si>
  <si>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Начислено за данный период по статье "содержание помещения",руб</t>
  </si>
  <si>
    <t>руб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</si>
  <si>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</si>
  <si>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</si>
  <si>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</si>
  <si>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</si>
  <si>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</si>
  <si>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</si>
  <si>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</si>
  <si>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</si>
  <si>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</si>
  <si>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</si>
  <si>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</si>
  <si>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</si>
  <si>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</si>
  <si>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</si>
  <si>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</si>
  <si>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замена стояка отопления кв.31,28</t>
  </si>
  <si>
    <t>июнь,июль</t>
  </si>
  <si>
    <t xml:space="preserve">Ремонт и обследование лифтов </t>
  </si>
  <si>
    <t>Предоставлено РСО по приборам учета, руб</t>
  </si>
  <si>
    <t>Всего начислено УК Атал</t>
  </si>
  <si>
    <t>в т.ч. Нежилые</t>
  </si>
  <si>
    <t>установка светильника, 1 шт</t>
  </si>
  <si>
    <t>работа на общедомовой системе канализации кв.124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</si>
  <si>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</si>
  <si>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</si>
  <si>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</si>
  <si>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</si>
  <si>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</si>
  <si>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</si>
  <si>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Получено средств от сдачи металлолома</t>
  </si>
  <si>
    <t>Замена нижней разводки отопления</t>
  </si>
  <si>
    <t>поверка общедомового прибора учета (ОДПУ)</t>
  </si>
  <si>
    <t>декабрь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</si>
  <si>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</si>
  <si>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</si>
  <si>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</si>
  <si>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</si>
  <si>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7.Работы по ремонту общедомового имущества всего, в т.ч.</t>
  </si>
  <si>
    <t>8. услуги содержание консьерж</t>
  </si>
  <si>
    <t>9. Расходы на коммунальные услуги потребляемые в целях содержания общего имущества дома</t>
  </si>
  <si>
    <t>работы на общедомовой системе отопления кв.31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</si>
</sst>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1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1" fontId="4" fillId="0" borderId="13" xfId="0" applyNumberFormat="1" applyFont="1" applyFill="1" applyBorder="1" applyAlignment="1">
      <alignment vertical="top" wrapText="1"/>
    </xf>
    <xf numFmtId="0" fontId="0" fillId="0" borderId="0" xfId="0" applyFont="1" applyFill="1"/>
    <xf numFmtId="2" fontId="4" fillId="0" borderId="1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/>
    </xf>
    <xf numFmtId="0" fontId="6" fillId="0" borderId="14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0" fontId="9" fillId="0" borderId="0" xfId="0" applyFont="1" applyFill="1"/>
    <xf numFmtId="0" fontId="5" fillId="0" borderId="23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2" fontId="5" fillId="0" borderId="24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1" fontId="5" fillId="0" borderId="13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6" fillId="0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0" fillId="0" borderId="0" xfId="0" applyFont="1" applyFill="1" applyBorder="1"/>
    <xf numFmtId="0" fontId="7" fillId="2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2" fontId="4" fillId="2" borderId="27" xfId="0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vertical="top" wrapText="1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16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8" xfId="1" applyNumberFormat="1" applyFont="1" applyFill="1" applyBorder="1" applyAlignment="1">
      <alignment vertical="top" wrapText="1"/>
    </xf>
    <xf numFmtId="164" fontId="6" fillId="0" borderId="9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5" fillId="0" borderId="25" xfId="1" applyNumberFormat="1" applyFont="1" applyFill="1" applyBorder="1" applyAlignment="1">
      <alignment vertical="top" wrapText="1"/>
    </xf>
    <xf numFmtId="164" fontId="4" fillId="2" borderId="28" xfId="1" applyNumberFormat="1" applyFont="1" applyFill="1" applyBorder="1" applyAlignment="1">
      <alignment vertical="top" wrapText="1"/>
    </xf>
    <xf numFmtId="164" fontId="4" fillId="0" borderId="6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12" xfId="1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/>
    </xf>
    <xf numFmtId="164" fontId="5" fillId="0" borderId="9" xfId="1" applyNumberFormat="1" applyFont="1" applyFill="1" applyBorder="1" applyAlignment="1">
      <alignment vertical="top"/>
    </xf>
    <xf numFmtId="164" fontId="4" fillId="0" borderId="13" xfId="1" applyNumberFormat="1" applyFont="1" applyFill="1" applyBorder="1" applyAlignment="1">
      <alignment vertical="top"/>
    </xf>
    <xf numFmtId="164" fontId="4" fillId="0" borderId="12" xfId="1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164" fontId="8" fillId="2" borderId="13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164" fontId="6" fillId="0" borderId="13" xfId="1" applyNumberFormat="1" applyFont="1" applyFill="1" applyBorder="1" applyAlignment="1">
      <alignment vertical="top"/>
    </xf>
    <xf numFmtId="164" fontId="6" fillId="0" borderId="12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vertical="top" wrapText="1"/>
    </xf>
    <xf numFmtId="164" fontId="4" fillId="0" borderId="25" xfId="1" applyNumberFormat="1" applyFont="1" applyFill="1" applyBorder="1" applyAlignment="1">
      <alignment vertical="top" wrapText="1"/>
    </xf>
    <xf numFmtId="2" fontId="5" fillId="0" borderId="13" xfId="0" applyNumberFormat="1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0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4" workbookViewId="0">
      <selection activeCell="E16" sqref="E16"/>
    </sheetView>
  </sheetViews>
  <sheetFormatPr defaultRowHeight="15.75"/>
  <cols>
    <col min="1" max="1" width="73.85546875" style="3" customWidth="1"/>
    <col min="2" max="3" width="13.5703125" style="3" customWidth="1"/>
    <col min="4" max="4" width="16" style="3" customWidth="1"/>
    <col min="5" max="5" width="16.28515625" style="3" customWidth="1"/>
    <col min="6" max="6" width="9.85546875" style="15" bestFit="1" customWidth="1"/>
  </cols>
  <sheetData>
    <row r="1" spans="1:10" s="2" customFormat="1" ht="31.5">
      <c r="A1" s="31" t="s">
        <v>13</v>
      </c>
      <c r="B1" s="3"/>
      <c r="C1" s="3" t="s">
        <v>32</v>
      </c>
      <c r="D1" s="32" t="s">
        <v>25</v>
      </c>
      <c r="E1" s="32">
        <v>12</v>
      </c>
      <c r="F1" s="15"/>
    </row>
    <row r="2" spans="1:10" s="2" customFormat="1">
      <c r="A2" s="33" t="s">
        <v>17</v>
      </c>
      <c r="B2" s="3"/>
      <c r="C2" s="3"/>
      <c r="D2" s="3"/>
      <c r="E2" s="3" t="s">
        <v>49</v>
      </c>
      <c r="F2" s="15"/>
    </row>
    <row r="3" spans="1:10" s="2" customFormat="1">
      <c r="A3" s="3" t="s">
        <v>33</v>
      </c>
      <c r="B3" s="3">
        <f>221.4+4973.9</f>
        <v>5195.2999999999993</v>
      </c>
      <c r="C3" s="3"/>
      <c r="D3" s="3"/>
      <c r="E3" s="45">
        <f>222.6*B4*6+221.2*5*28.65+221.2*28.37</f>
        <v>78618.008000000002</v>
      </c>
      <c r="F3" s="15"/>
    </row>
    <row r="4" spans="1:10" s="2" customFormat="1" ht="18" customHeight="1">
      <c r="A4" s="3" t="s">
        <v>53</v>
      </c>
      <c r="B4" s="3">
        <v>30.44</v>
      </c>
      <c r="C4" s="3">
        <v>25.7</v>
      </c>
      <c r="D4" s="3"/>
      <c r="E4" s="3"/>
      <c r="F4" s="15"/>
    </row>
    <row r="5" spans="1:10" s="2" customFormat="1">
      <c r="A5" s="3" t="s">
        <v>27</v>
      </c>
      <c r="B5" s="110">
        <f>B3*B4*6+B3*28.65*5+B3*28.37</f>
        <v>1840486.9779999999</v>
      </c>
      <c r="C5" s="34"/>
      <c r="D5" s="34"/>
      <c r="E5" s="3"/>
      <c r="F5" s="34"/>
      <c r="G5" s="3"/>
    </row>
    <row r="6" spans="1:10" s="2" customFormat="1" ht="31.5">
      <c r="A6" s="3" t="s">
        <v>62</v>
      </c>
      <c r="B6" s="110">
        <f>-72942.02-15491.68-693.29-665.26-2599.55</f>
        <v>-92391.8</v>
      </c>
      <c r="C6" s="34"/>
      <c r="D6" s="34"/>
      <c r="E6" s="3"/>
      <c r="F6" s="34"/>
      <c r="G6" s="3"/>
      <c r="H6" s="14"/>
      <c r="I6" s="14"/>
      <c r="J6" s="14"/>
    </row>
    <row r="7" spans="1:10" s="2" customFormat="1" ht="16.5" thickBot="1">
      <c r="A7" s="3" t="s">
        <v>0</v>
      </c>
      <c r="B7" s="3">
        <v>98.73</v>
      </c>
      <c r="C7" s="3"/>
      <c r="D7" s="3"/>
      <c r="E7" s="3"/>
      <c r="F7" s="34"/>
    </row>
    <row r="8" spans="1:10" s="17" customFormat="1" ht="63">
      <c r="A8" s="4" t="s">
        <v>1</v>
      </c>
      <c r="B8" s="6" t="s">
        <v>14</v>
      </c>
      <c r="C8" s="6" t="s">
        <v>23</v>
      </c>
      <c r="D8" s="6" t="s">
        <v>26</v>
      </c>
      <c r="E8" s="5" t="s">
        <v>24</v>
      </c>
      <c r="F8" s="7"/>
    </row>
    <row r="9" spans="1:10" s="2" customFormat="1" ht="15.75" customHeight="1">
      <c r="A9" s="8" t="s">
        <v>2</v>
      </c>
      <c r="B9" s="21" t="s">
        <v>15</v>
      </c>
      <c r="C9" s="104" t="s">
        <v>28</v>
      </c>
      <c r="D9" s="9">
        <v>0.89</v>
      </c>
      <c r="E9" s="81">
        <f>D9*B3*E1</f>
        <v>55485.803999999989</v>
      </c>
      <c r="F9" s="15"/>
    </row>
    <row r="10" spans="1:10" s="2" customFormat="1" ht="47.25">
      <c r="A10" s="8" t="s">
        <v>3</v>
      </c>
      <c r="B10" s="21" t="s">
        <v>15</v>
      </c>
      <c r="C10" s="104" t="s">
        <v>28</v>
      </c>
      <c r="D10" s="9">
        <f>4.63+D11+D12+D13+D14</f>
        <v>5.7801581557689961</v>
      </c>
      <c r="E10" s="81">
        <f>D10*E1*B3</f>
        <v>360355.86799999996</v>
      </c>
      <c r="F10" s="15"/>
    </row>
    <row r="11" spans="1:10" s="2" customFormat="1">
      <c r="A11" s="10" t="s">
        <v>4</v>
      </c>
      <c r="B11" s="21"/>
      <c r="C11" s="104" t="s">
        <v>28</v>
      </c>
      <c r="D11" s="9">
        <f>E11/E1/B3</f>
        <v>0.10105287471368353</v>
      </c>
      <c r="E11" s="81">
        <v>6300</v>
      </c>
      <c r="F11" s="15"/>
    </row>
    <row r="12" spans="1:10" s="2" customFormat="1">
      <c r="A12" s="10" t="s">
        <v>5</v>
      </c>
      <c r="B12" s="21"/>
      <c r="C12" s="104" t="s">
        <v>28</v>
      </c>
      <c r="D12" s="9">
        <f>E12/E1/B3</f>
        <v>0.26594550202426559</v>
      </c>
      <c r="E12" s="81">
        <v>16580</v>
      </c>
      <c r="F12" s="15"/>
    </row>
    <row r="13" spans="1:10" s="2" customFormat="1">
      <c r="A13" s="105" t="s">
        <v>65</v>
      </c>
      <c r="B13" s="48" t="s">
        <v>21</v>
      </c>
      <c r="C13" s="49" t="s">
        <v>28</v>
      </c>
      <c r="D13" s="50">
        <f>E13/E1/B3</f>
        <v>9.226287862747741E-2</v>
      </c>
      <c r="E13" s="83">
        <v>5752</v>
      </c>
      <c r="F13" s="15"/>
    </row>
    <row r="14" spans="1:10" s="2" customFormat="1">
      <c r="A14" s="10" t="s">
        <v>6</v>
      </c>
      <c r="B14" s="21" t="s">
        <v>15</v>
      </c>
      <c r="C14" s="104" t="s">
        <v>28</v>
      </c>
      <c r="D14" s="9">
        <f>E14/B3/E1</f>
        <v>0.69089690040356999</v>
      </c>
      <c r="E14" s="81">
        <v>43073</v>
      </c>
      <c r="F14" s="15"/>
    </row>
    <row r="15" spans="1:10" s="2" customFormat="1" ht="47.25">
      <c r="A15" s="8" t="s">
        <v>7</v>
      </c>
      <c r="B15" s="21" t="s">
        <v>15</v>
      </c>
      <c r="C15" s="104" t="s">
        <v>28</v>
      </c>
      <c r="D15" s="9">
        <f>E15/E1/B3</f>
        <v>4.0974053471406853</v>
      </c>
      <c r="E15" s="81">
        <v>255447</v>
      </c>
      <c r="F15" s="15"/>
    </row>
    <row r="16" spans="1:10" s="2" customFormat="1">
      <c r="A16" s="8" t="s">
        <v>8</v>
      </c>
      <c r="B16" s="21" t="s">
        <v>15</v>
      </c>
      <c r="C16" s="104" t="s">
        <v>28</v>
      </c>
      <c r="D16" s="9">
        <f>E16/E1/B3</f>
        <v>2.4760841529844284</v>
      </c>
      <c r="E16" s="81">
        <v>154368</v>
      </c>
      <c r="F16" s="15"/>
    </row>
    <row r="17" spans="1:10" s="2" customFormat="1" ht="17.25" customHeight="1">
      <c r="A17" s="8" t="s">
        <v>9</v>
      </c>
      <c r="B17" s="21" t="s">
        <v>15</v>
      </c>
      <c r="C17" s="104" t="s">
        <v>28</v>
      </c>
      <c r="D17" s="9">
        <v>0.56999999999999995</v>
      </c>
      <c r="E17" s="81">
        <f>D17*E1*B3</f>
        <v>35535.851999999992</v>
      </c>
      <c r="F17" s="15"/>
    </row>
    <row r="18" spans="1:10" s="2" customFormat="1" ht="48" thickBot="1">
      <c r="A18" s="21" t="s">
        <v>10</v>
      </c>
      <c r="B18" s="21" t="s">
        <v>15</v>
      </c>
      <c r="C18" s="104" t="s">
        <v>28</v>
      </c>
      <c r="D18" s="9">
        <v>0.49</v>
      </c>
      <c r="E18" s="82">
        <f>D18*E1*B3</f>
        <v>30548.363999999994</v>
      </c>
      <c r="F18" s="15"/>
    </row>
    <row r="19" spans="1:10" s="2" customFormat="1" ht="16.5" thickBot="1">
      <c r="A19" s="66" t="s">
        <v>66</v>
      </c>
      <c r="B19" s="67"/>
      <c r="C19" s="67"/>
      <c r="D19" s="68">
        <f>E19/E1/B3</f>
        <v>6.0063040953682503</v>
      </c>
      <c r="E19" s="84">
        <f>E20+E21+E22+E23+E24+E25+E26+E27</f>
        <v>374454.62</v>
      </c>
      <c r="F19" s="15"/>
    </row>
    <row r="20" spans="1:10" s="2" customFormat="1">
      <c r="A20" s="11" t="s">
        <v>60</v>
      </c>
      <c r="B20" s="51" t="s">
        <v>19</v>
      </c>
      <c r="C20" s="69" t="s">
        <v>28</v>
      </c>
      <c r="D20" s="70"/>
      <c r="E20" s="85">
        <v>3835.5</v>
      </c>
      <c r="F20" s="15"/>
    </row>
    <row r="21" spans="1:10" s="2" customFormat="1">
      <c r="A21" s="11" t="s">
        <v>52</v>
      </c>
      <c r="B21" s="21" t="s">
        <v>21</v>
      </c>
      <c r="C21" s="72" t="s">
        <v>28</v>
      </c>
      <c r="D21" s="12"/>
      <c r="E21" s="86">
        <v>6220.21</v>
      </c>
      <c r="F21" s="15"/>
    </row>
    <row r="22" spans="1:10" s="2" customFormat="1">
      <c r="A22" s="11" t="s">
        <v>59</v>
      </c>
      <c r="B22" s="21" t="s">
        <v>22</v>
      </c>
      <c r="C22" s="72" t="s">
        <v>28</v>
      </c>
      <c r="D22" s="12"/>
      <c r="E22" s="86">
        <v>344269.7</v>
      </c>
      <c r="F22" s="15"/>
    </row>
    <row r="23" spans="1:10" s="2" customFormat="1">
      <c r="A23" s="11" t="s">
        <v>51</v>
      </c>
      <c r="B23" s="21" t="s">
        <v>21</v>
      </c>
      <c r="C23" s="72" t="s">
        <v>28</v>
      </c>
      <c r="D23" s="9"/>
      <c r="E23" s="86">
        <v>1826.35</v>
      </c>
      <c r="F23" s="15"/>
    </row>
    <row r="24" spans="1:10" s="2" customFormat="1">
      <c r="A24" s="11" t="s">
        <v>50</v>
      </c>
      <c r="B24" s="21" t="s">
        <v>21</v>
      </c>
      <c r="C24" s="72" t="s">
        <v>28</v>
      </c>
      <c r="D24" s="12"/>
      <c r="E24" s="86">
        <v>1026.1600000000001</v>
      </c>
      <c r="F24" s="15"/>
    </row>
    <row r="25" spans="1:10" s="2" customFormat="1">
      <c r="A25" s="11" t="s">
        <v>44</v>
      </c>
      <c r="B25" s="21" t="s">
        <v>45</v>
      </c>
      <c r="C25" s="72" t="s">
        <v>28</v>
      </c>
      <c r="D25" s="12"/>
      <c r="E25" s="86">
        <f>1477.63+2628.07</f>
        <v>4105.7000000000007</v>
      </c>
      <c r="F25" s="15"/>
    </row>
    <row r="26" spans="1:10" s="2" customFormat="1">
      <c r="A26" s="11" t="s">
        <v>46</v>
      </c>
      <c r="B26" s="21" t="s">
        <v>20</v>
      </c>
      <c r="C26" s="72" t="s">
        <v>28</v>
      </c>
      <c r="D26" s="9"/>
      <c r="E26" s="86">
        <v>12000</v>
      </c>
      <c r="F26" s="15"/>
    </row>
    <row r="27" spans="1:10" s="2" customFormat="1">
      <c r="A27" s="11" t="s">
        <v>69</v>
      </c>
      <c r="B27" s="21" t="s">
        <v>61</v>
      </c>
      <c r="C27" s="72" t="s">
        <v>28</v>
      </c>
      <c r="D27" s="9"/>
      <c r="E27" s="86">
        <v>1171</v>
      </c>
      <c r="F27" s="15"/>
    </row>
    <row r="28" spans="1:10" s="25" customFormat="1" ht="16.5" thickBot="1">
      <c r="A28" s="47" t="s">
        <v>67</v>
      </c>
      <c r="B28" s="48"/>
      <c r="C28" s="49" t="s">
        <v>28</v>
      </c>
      <c r="D28" s="50">
        <f>E28/E1/B3</f>
        <v>5.3695487588140569</v>
      </c>
      <c r="E28" s="106">
        <f>4500+330257</f>
        <v>334757</v>
      </c>
      <c r="F28" s="15"/>
      <c r="G28" s="2"/>
    </row>
    <row r="29" spans="1:10" s="20" customFormat="1" ht="32.25" thickBot="1">
      <c r="A29" s="73" t="s">
        <v>68</v>
      </c>
      <c r="B29" s="74"/>
      <c r="C29" s="74" t="s">
        <v>28</v>
      </c>
      <c r="D29" s="107">
        <f>E29/E1/B3</f>
        <v>2.1248700748753686</v>
      </c>
      <c r="E29" s="87">
        <f>D47+D48</f>
        <v>132472.05000000002</v>
      </c>
      <c r="F29" s="27"/>
      <c r="G29" s="28"/>
      <c r="H29" s="19"/>
      <c r="I29" s="19"/>
      <c r="J29" s="19"/>
    </row>
    <row r="30" spans="1:10" s="2" customFormat="1" ht="19.5" thickBot="1">
      <c r="A30" s="16" t="s">
        <v>11</v>
      </c>
      <c r="B30" s="24"/>
      <c r="C30" s="57" t="str">
        <f>C29</f>
        <v>руб</v>
      </c>
      <c r="D30" s="26">
        <f>D9+D10+D15+D16+D17+D18+D19+D28+D29</f>
        <v>27.804370584951783</v>
      </c>
      <c r="E30" s="87">
        <f>E9+E10+E15+E16+E17+E18+E19+E28+E29</f>
        <v>1733424.558</v>
      </c>
      <c r="F30" s="35"/>
      <c r="G30" s="1"/>
    </row>
    <row r="31" spans="1:10" s="20" customFormat="1" ht="16.5" thickBot="1">
      <c r="A31" s="116" t="s">
        <v>42</v>
      </c>
      <c r="B31" s="117"/>
      <c r="C31" s="117"/>
      <c r="D31" s="52" t="s">
        <v>54</v>
      </c>
      <c r="E31" s="53" t="s">
        <v>55</v>
      </c>
      <c r="F31" s="29"/>
      <c r="G31" s="27"/>
      <c r="H31" s="54"/>
      <c r="I31" s="19"/>
      <c r="J31" s="19"/>
    </row>
    <row r="32" spans="1:10" s="59" customFormat="1" ht="31.5" customHeight="1">
      <c r="A32" s="36" t="s">
        <v>56</v>
      </c>
      <c r="B32" s="23"/>
      <c r="C32" s="58" t="s">
        <v>35</v>
      </c>
      <c r="D32" s="108">
        <v>26361</v>
      </c>
      <c r="E32" s="77"/>
      <c r="F32" s="37"/>
    </row>
    <row r="33" spans="1:10" s="59" customFormat="1">
      <c r="A33" s="10" t="s">
        <v>16</v>
      </c>
      <c r="B33" s="22"/>
      <c r="C33" s="60" t="s">
        <v>35</v>
      </c>
      <c r="D33" s="109">
        <f>580*E1</f>
        <v>6960</v>
      </c>
      <c r="E33" s="78"/>
      <c r="F33" s="37"/>
    </row>
    <row r="34" spans="1:10" s="59" customFormat="1">
      <c r="A34" s="10" t="s">
        <v>58</v>
      </c>
      <c r="B34" s="22"/>
      <c r="C34" s="60" t="str">
        <f>C33</f>
        <v>руб.</v>
      </c>
      <c r="D34" s="109">
        <v>3200</v>
      </c>
      <c r="E34" s="78"/>
      <c r="F34" s="37"/>
      <c r="G34" s="71"/>
    </row>
    <row r="35" spans="1:10" s="59" customFormat="1" ht="31.5">
      <c r="A35" s="10" t="s">
        <v>31</v>
      </c>
      <c r="B35" s="22"/>
      <c r="C35" s="60" t="s">
        <v>35</v>
      </c>
      <c r="D35" s="109">
        <v>28977</v>
      </c>
      <c r="E35" s="78"/>
      <c r="F35" s="38"/>
    </row>
    <row r="36" spans="1:10" s="61" customFormat="1">
      <c r="A36" s="10" t="s">
        <v>57</v>
      </c>
      <c r="B36" s="22"/>
      <c r="C36" s="60" t="s">
        <v>35</v>
      </c>
      <c r="D36" s="109">
        <f>B5+B6</f>
        <v>1748095.1779999998</v>
      </c>
      <c r="E36" s="78"/>
      <c r="F36" s="39"/>
    </row>
    <row r="37" spans="1:10" s="61" customFormat="1" ht="16.5" thickBot="1">
      <c r="A37" s="55" t="str">
        <f>A30</f>
        <v>итого расходы</v>
      </c>
      <c r="B37" s="56"/>
      <c r="C37" s="62" t="str">
        <f>C30</f>
        <v>руб</v>
      </c>
      <c r="D37" s="79"/>
      <c r="E37" s="80">
        <f>E30</f>
        <v>1733424.558</v>
      </c>
      <c r="F37" s="39"/>
    </row>
    <row r="38" spans="1:10" s="65" customFormat="1" ht="15.75" customHeight="1" thickBot="1">
      <c r="A38" s="93" t="s">
        <v>18</v>
      </c>
      <c r="B38" s="94"/>
      <c r="C38" s="95" t="s">
        <v>35</v>
      </c>
      <c r="D38" s="96">
        <f>D32+D33+D34+D35+D36-E37</f>
        <v>80168.619999999879</v>
      </c>
      <c r="E38" s="97"/>
      <c r="F38" s="40"/>
      <c r="G38" s="63"/>
      <c r="H38" s="64"/>
      <c r="I38" s="64"/>
      <c r="J38" s="64"/>
    </row>
    <row r="39" spans="1:10" s="2" customFormat="1">
      <c r="A39" s="113" t="s">
        <v>34</v>
      </c>
      <c r="B39" s="114"/>
      <c r="C39" s="114"/>
      <c r="D39" s="114"/>
      <c r="E39" s="115"/>
      <c r="F39" s="41"/>
    </row>
    <row r="40" spans="1:10" s="25" customFormat="1" ht="15.75" customHeight="1">
      <c r="A40" s="30" t="s">
        <v>29</v>
      </c>
      <c r="B40" s="111" t="s">
        <v>47</v>
      </c>
      <c r="C40" s="118" t="s">
        <v>48</v>
      </c>
      <c r="D40" s="119"/>
      <c r="E40" s="120"/>
      <c r="F40" s="15"/>
      <c r="G40" s="46"/>
      <c r="H40" s="46"/>
      <c r="I40" s="46"/>
    </row>
    <row r="41" spans="1:10" s="25" customFormat="1" ht="65.25" customHeight="1">
      <c r="A41" s="8"/>
      <c r="B41" s="112"/>
      <c r="C41" s="98" t="s">
        <v>43</v>
      </c>
      <c r="D41" s="98" t="s">
        <v>36</v>
      </c>
      <c r="E41" s="99" t="s">
        <v>63</v>
      </c>
      <c r="F41" s="15"/>
      <c r="G41" s="46"/>
      <c r="H41" s="46"/>
      <c r="I41" s="46"/>
    </row>
    <row r="42" spans="1:10" s="2" customFormat="1">
      <c r="A42" s="18" t="s">
        <v>37</v>
      </c>
      <c r="B42" s="75">
        <v>1201135</v>
      </c>
      <c r="C42" s="75">
        <v>1201145</v>
      </c>
      <c r="D42" s="75"/>
      <c r="E42" s="76"/>
      <c r="F42" s="42"/>
    </row>
    <row r="43" spans="1:10" s="2" customFormat="1">
      <c r="A43" s="18" t="s">
        <v>38</v>
      </c>
      <c r="B43" s="75">
        <v>684502</v>
      </c>
      <c r="C43" s="75">
        <v>621797</v>
      </c>
      <c r="D43" s="75">
        <v>58139</v>
      </c>
      <c r="E43" s="76"/>
      <c r="F43" s="42"/>
    </row>
    <row r="44" spans="1:10" s="2" customFormat="1">
      <c r="A44" s="18" t="s">
        <v>39</v>
      </c>
      <c r="B44" s="75">
        <v>145856</v>
      </c>
      <c r="C44" s="75">
        <v>136960.49</v>
      </c>
      <c r="D44" s="75">
        <v>6483</v>
      </c>
      <c r="E44" s="76">
        <f>1746.46+822</f>
        <v>2568.46</v>
      </c>
      <c r="F44" s="42"/>
    </row>
    <row r="45" spans="1:10" s="2" customFormat="1">
      <c r="A45" s="18" t="s">
        <v>40</v>
      </c>
      <c r="B45" s="75">
        <v>246540</v>
      </c>
      <c r="C45" s="75">
        <v>233698</v>
      </c>
      <c r="D45" s="75">
        <v>7274</v>
      </c>
      <c r="E45" s="76">
        <f>4615+953</f>
        <v>5568</v>
      </c>
      <c r="F45" s="42"/>
    </row>
    <row r="46" spans="1:10" s="2" customFormat="1" ht="16.5" thickBot="1">
      <c r="A46" s="88" t="s">
        <v>41</v>
      </c>
      <c r="B46" s="89">
        <v>532973</v>
      </c>
      <c r="C46" s="89">
        <v>456406</v>
      </c>
      <c r="D46" s="89">
        <v>73744</v>
      </c>
      <c r="E46" s="90">
        <f>15290+545</f>
        <v>15835</v>
      </c>
      <c r="F46" s="42"/>
    </row>
    <row r="47" spans="1:10" s="2" customFormat="1" ht="16.5" thickBot="1">
      <c r="A47" s="16" t="s">
        <v>30</v>
      </c>
      <c r="B47" s="91">
        <f>SUM(B42:B46)</f>
        <v>2811006</v>
      </c>
      <c r="C47" s="91">
        <f>SUM(C42:C46)</f>
        <v>2650006.4900000002</v>
      </c>
      <c r="D47" s="91">
        <f>SUM(D42:D46)</f>
        <v>145640</v>
      </c>
      <c r="E47" s="92">
        <f>SUM(E42:E46)</f>
        <v>23971.46</v>
      </c>
      <c r="F47" s="15"/>
    </row>
    <row r="48" spans="1:10" s="59" customFormat="1" ht="32.25" thickBot="1">
      <c r="A48" s="100" t="s">
        <v>64</v>
      </c>
      <c r="B48" s="101"/>
      <c r="C48" s="101"/>
      <c r="D48" s="101">
        <f>B46-C46-D46-E46+B44-C44-D44-E44</f>
        <v>-13167.94999999999</v>
      </c>
      <c r="E48" s="102"/>
      <c r="F48" s="103"/>
    </row>
    <row r="49" spans="1:6" s="2" customFormat="1">
      <c r="A49" s="13" t="s">
        <v>12</v>
      </c>
      <c r="B49" s="13"/>
      <c r="C49" s="43"/>
      <c r="D49" s="44"/>
      <c r="E49" s="13"/>
      <c r="F49" s="15"/>
    </row>
  </sheetData>
  <mergeCells count="4">
    <mergeCell ref="B40:B41"/>
    <mergeCell ref="A39:E39"/>
    <mergeCell ref="A31:C31"/>
    <mergeCell ref="C40:E40"/>
  </mergeCells>
  <pageMargins left="0.31496062992125984" right="0.31496062992125984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2018-02-05T10:21:37Z</cp:lastPrinted>
  <dcterms:created xsi:type="dcterms:W3CDTF">2016-04-22T06:39:22Z</dcterms:created>
  <dcterms:modified xsi:type="dcterms:W3CDTF">2018-03-16T10:10:02Z</dcterms:modified>
</cp:coreProperties>
</file>