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 activeTab="1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10" i="1"/>
  <c r="E24"/>
  <c r="D42"/>
  <c r="E39"/>
  <c r="E38"/>
  <c r="E40"/>
  <c r="B41"/>
  <c r="C41"/>
  <c r="E41"/>
  <c r="E3"/>
  <c r="B5"/>
  <c r="E19"/>
  <c r="C25"/>
  <c r="A31"/>
  <c r="D28"/>
  <c r="E22"/>
  <c r="B6"/>
  <c r="D41"/>
  <c r="B3" l="1"/>
  <c r="D24" l="1"/>
  <c r="D13"/>
  <c r="D30"/>
  <c r="E18"/>
  <c r="D12"/>
  <c r="D11"/>
  <c r="E17"/>
  <c r="D15"/>
  <c r="E9"/>
  <c r="D14"/>
  <c r="D16"/>
  <c r="D19" l="1"/>
  <c r="E10" l="1"/>
  <c r="E25" s="1"/>
  <c r="E31" s="1"/>
  <c r="D32" s="1"/>
  <c r="D25"/>
</calcChain>
</file>

<file path=xl/sharedStrings.xml><?xml version="1.0" encoding="utf-8"?>
<sst xmlns="http://schemas.openxmlformats.org/spreadsheetml/2006/main" count="88" uniqueCount="61">
  <si>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</si>
  <si>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</si>
  <si>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</si>
  <si>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</si>
  <si>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</si>
  <si>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</si>
  <si>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</si>
  <si>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</si>
  <si>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</si>
  <si>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</si>
  <si>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</si>
  <si>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</si>
  <si>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</si>
  <si>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</si>
  <si>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</si>
  <si>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</si>
  <si>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</si>
  <si>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М. Павлова, д.35</t>
  </si>
  <si>
    <t>май</t>
  </si>
  <si>
    <t>в т.ч. Нежилые</t>
  </si>
  <si>
    <t>Остаток средств на конец периода (+ есть средства, -задолженность)</t>
  </si>
  <si>
    <t>сентябрь</t>
  </si>
  <si>
    <t>единица измерения работы и услуги</t>
  </si>
  <si>
    <t>Цена выполненной работы и услуги в руб.</t>
  </si>
  <si>
    <t>Начислено за данный период по статье "содержание помещения",руб</t>
  </si>
  <si>
    <t>Стоимость выполн.работы /услуги на 1 кв.м.</t>
  </si>
  <si>
    <t>Кол-во месяцев</t>
  </si>
  <si>
    <t>руб</t>
  </si>
  <si>
    <t>Ресурсоснабжающая организация (РСО)</t>
  </si>
  <si>
    <t>ИТОГО</t>
  </si>
  <si>
    <t>Получено средств от применения повышающего коэффициента к квартирам без ИПУ</t>
  </si>
  <si>
    <t>2017г</t>
  </si>
  <si>
    <t>Площадь дома на 01/01/2017 г, м2</t>
  </si>
  <si>
    <t>Отчет по предоставлению коммунальных услуг по жилым помещениям за 2017 г</t>
  </si>
  <si>
    <t>руб.</t>
  </si>
  <si>
    <t>8. Расходы на коммунальные услуги потребляемые в целях содержания общего имущества дома</t>
  </si>
  <si>
    <t>на содержание общего имущества дома, руб</t>
  </si>
  <si>
    <t>ООО "Коммун. Технологии" (теплоэнергия),руб</t>
  </si>
  <si>
    <t>ООО "Коммун. Технологии" (горячее водоснабжение),руб</t>
  </si>
  <si>
    <t>ОАО "Водоканал" (холодное водоснабжение), руб</t>
  </si>
  <si>
    <t>ОАО "Водоканал" (водоотведение), руб</t>
  </si>
  <si>
    <t>Чебоксарский Энергосбыт (электроэнергия), руб</t>
  </si>
  <si>
    <t>7.Работы по ремонту общедомового имущества всего, в т.ч.</t>
  </si>
  <si>
    <t>по индивид. потреблению, руб</t>
  </si>
  <si>
    <t>Финансовый счет дома</t>
  </si>
  <si>
    <t>Предоставлено РСО по приборам учета, руб</t>
  </si>
  <si>
    <t>Всего начислено УК Атал</t>
  </si>
  <si>
    <t>июль-сент</t>
  </si>
  <si>
    <t>замена стояков отопления кв,59,36,72,91,12 подвал</t>
  </si>
  <si>
    <t>подготовка к отопит.сезону и окраска теплоузлов</t>
  </si>
  <si>
    <t>Тариф на 1 кв.м., руб 1 полугодие/2 полугодие</t>
  </si>
  <si>
    <t>Приход,руб</t>
  </si>
  <si>
    <t>Расход,руб</t>
  </si>
  <si>
    <t>*электроизмерительные работы</t>
  </si>
  <si>
    <t>Остаток средств на 01/01/2017 г при 100 % оплате собственниками (+ есть средства, -задолженность)</t>
  </si>
  <si>
    <t>Начислено собственникам</t>
  </si>
  <si>
    <t>ремонт кровли маш.отделение п.2</t>
  </si>
  <si>
    <t>поверка общедомового прибора учета (ОДПУ)</t>
  </si>
  <si>
    <t>Произведен перерасчет коммунальных услуг на содержание общего имущества дома по статье "содержание" в 1 полугодии 2017г</t>
  </si>
  <si>
    <t>прочим потребит. и на производ. нужды</t>
  </si>
  <si>
    <t>Экономия расходов на коммунальные услуги потребляемые в целях содержания общего имущества дома за 2017 г составила, руб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</si>
</sst>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2" fontId="4" fillId="0" borderId="7" xfId="0" applyNumberFormat="1" applyFont="1" applyFill="1" applyBorder="1" applyAlignment="1">
      <alignment vertical="top" wrapText="1"/>
    </xf>
    <xf numFmtId="0" fontId="8" fillId="0" borderId="0" xfId="0" applyFont="1" applyFill="1"/>
    <xf numFmtId="0" fontId="9" fillId="0" borderId="0" xfId="0" applyFont="1" applyFill="1" applyAlignment="1">
      <alignment horizontal="center" vertical="top"/>
    </xf>
    <xf numFmtId="0" fontId="9" fillId="0" borderId="0" xfId="0" applyFont="1" applyFill="1"/>
    <xf numFmtId="1" fontId="3" fillId="0" borderId="0" xfId="0" applyNumberFormat="1" applyFont="1" applyFill="1"/>
    <xf numFmtId="0" fontId="3" fillId="0" borderId="0" xfId="0" applyFont="1" applyFill="1" applyBorder="1"/>
    <xf numFmtId="0" fontId="2" fillId="0" borderId="0" xfId="0" applyFont="1" applyFill="1" applyBorder="1"/>
    <xf numFmtId="0" fontId="4" fillId="0" borderId="2" xfId="0" applyNumberFormat="1" applyFont="1" applyFill="1" applyBorder="1" applyAlignment="1">
      <alignment vertical="top" wrapText="1"/>
    </xf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1" fontId="3" fillId="0" borderId="11" xfId="0" applyNumberFormat="1" applyFont="1" applyFill="1" applyBorder="1" applyAlignment="1">
      <alignment vertical="top" wrapText="1"/>
    </xf>
    <xf numFmtId="2" fontId="3" fillId="0" borderId="11" xfId="0" applyNumberFormat="1" applyFont="1" applyFill="1" applyBorder="1" applyAlignment="1">
      <alignment vertical="top" wrapText="1"/>
    </xf>
    <xf numFmtId="2" fontId="3" fillId="0" borderId="0" xfId="0" applyNumberFormat="1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2" fontId="3" fillId="2" borderId="5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2" fontId="3" fillId="0" borderId="0" xfId="0" applyNumberFormat="1" applyFont="1" applyFill="1" applyAlignment="1">
      <alignment vertical="top" wrapText="1"/>
    </xf>
    <xf numFmtId="0" fontId="5" fillId="0" borderId="15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0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vertical="top" wrapText="1"/>
    </xf>
    <xf numFmtId="0" fontId="10" fillId="0" borderId="0" xfId="0" applyFont="1" applyFill="1"/>
    <xf numFmtId="0" fontId="0" fillId="0" borderId="0" xfId="0" applyFont="1" applyFill="1"/>
    <xf numFmtId="0" fontId="3" fillId="2" borderId="22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vertical="top"/>
    </xf>
    <xf numFmtId="0" fontId="5" fillId="0" borderId="14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1" fontId="4" fillId="0" borderId="11" xfId="0" applyNumberFormat="1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center" vertical="top" wrapText="1"/>
    </xf>
    <xf numFmtId="0" fontId="11" fillId="0" borderId="0" xfId="0" applyFont="1" applyFill="1"/>
    <xf numFmtId="0" fontId="12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13" fillId="0" borderId="0" xfId="0" applyFont="1" applyFill="1"/>
    <xf numFmtId="0" fontId="14" fillId="0" borderId="0" xfId="0" applyFont="1" applyFill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12" fillId="0" borderId="0" xfId="0" applyFont="1" applyFill="1" applyBorder="1"/>
    <xf numFmtId="0" fontId="3" fillId="0" borderId="14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164" fontId="4" fillId="0" borderId="1" xfId="1" applyNumberFormat="1" applyFont="1" applyFill="1" applyBorder="1" applyAlignment="1">
      <alignment vertical="top"/>
    </xf>
    <xf numFmtId="164" fontId="4" fillId="0" borderId="3" xfId="1" applyNumberFormat="1" applyFont="1" applyFill="1" applyBorder="1" applyAlignment="1">
      <alignment vertical="top"/>
    </xf>
    <xf numFmtId="164" fontId="5" fillId="0" borderId="17" xfId="1" applyNumberFormat="1" applyFont="1" applyFill="1" applyBorder="1" applyAlignment="1">
      <alignment vertical="top" wrapText="1"/>
    </xf>
    <xf numFmtId="164" fontId="5" fillId="0" borderId="3" xfId="1" applyNumberFormat="1" applyFont="1" applyFill="1" applyBorder="1" applyAlignment="1">
      <alignment vertical="top" wrapText="1"/>
    </xf>
    <xf numFmtId="164" fontId="5" fillId="0" borderId="7" xfId="1" applyNumberFormat="1" applyFont="1" applyFill="1" applyBorder="1" applyAlignment="1">
      <alignment vertical="top" wrapText="1"/>
    </xf>
    <xf numFmtId="164" fontId="5" fillId="0" borderId="9" xfId="1" applyNumberFormat="1" applyFont="1" applyFill="1" applyBorder="1" applyAlignment="1">
      <alignment vertical="top" wrapText="1"/>
    </xf>
    <xf numFmtId="164" fontId="4" fillId="0" borderId="3" xfId="1" applyNumberFormat="1" applyFont="1" applyFill="1" applyBorder="1" applyAlignment="1">
      <alignment vertical="top" wrapText="1"/>
    </xf>
    <xf numFmtId="164" fontId="4" fillId="0" borderId="9" xfId="1" applyNumberFormat="1" applyFont="1" applyFill="1" applyBorder="1" applyAlignment="1">
      <alignment vertical="top" wrapText="1"/>
    </xf>
    <xf numFmtId="164" fontId="3" fillId="2" borderId="6" xfId="1" applyNumberFormat="1" applyFont="1" applyFill="1" applyBorder="1" applyAlignment="1">
      <alignment vertical="top" wrapText="1"/>
    </xf>
    <xf numFmtId="164" fontId="3" fillId="0" borderId="3" xfId="1" applyNumberFormat="1" applyFont="1" applyFill="1" applyBorder="1" applyAlignment="1">
      <alignment vertical="top" wrapText="1"/>
    </xf>
    <xf numFmtId="164" fontId="3" fillId="0" borderId="9" xfId="1" applyNumberFormat="1" applyFont="1" applyFill="1" applyBorder="1" applyAlignment="1">
      <alignment vertical="top" wrapText="1"/>
    </xf>
    <xf numFmtId="164" fontId="3" fillId="0" borderId="12" xfId="1" applyNumberFormat="1" applyFont="1" applyFill="1" applyBorder="1" applyAlignment="1">
      <alignment vertical="top" wrapText="1"/>
    </xf>
    <xf numFmtId="0" fontId="4" fillId="0" borderId="14" xfId="0" applyNumberFormat="1" applyFont="1" applyFill="1" applyBorder="1" applyAlignment="1">
      <alignment vertical="top" wrapText="1"/>
    </xf>
    <xf numFmtId="164" fontId="4" fillId="0" borderId="7" xfId="1" applyNumberFormat="1" applyFont="1" applyFill="1" applyBorder="1" applyAlignment="1">
      <alignment vertical="top"/>
    </xf>
    <xf numFmtId="164" fontId="4" fillId="0" borderId="9" xfId="1" applyNumberFormat="1" applyFont="1" applyFill="1" applyBorder="1" applyAlignment="1">
      <alignment vertical="top"/>
    </xf>
    <xf numFmtId="164" fontId="3" fillId="0" borderId="11" xfId="1" applyNumberFormat="1" applyFont="1" applyFill="1" applyBorder="1" applyAlignment="1">
      <alignment vertical="top"/>
    </xf>
    <xf numFmtId="164" fontId="3" fillId="0" borderId="12" xfId="1" applyNumberFormat="1" applyFont="1" applyFill="1" applyBorder="1" applyAlignment="1">
      <alignment vertical="top"/>
    </xf>
    <xf numFmtId="0" fontId="5" fillId="0" borderId="7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0" fontId="5" fillId="2" borderId="11" xfId="0" applyFont="1" applyFill="1" applyBorder="1" applyAlignment="1">
      <alignment horizontal="center" vertical="top" wrapText="1"/>
    </xf>
    <xf numFmtId="164" fontId="7" fillId="2" borderId="11" xfId="1" applyNumberFormat="1" applyFont="1" applyFill="1" applyBorder="1" applyAlignment="1">
      <alignment vertical="top" wrapText="1"/>
    </xf>
    <xf numFmtId="164" fontId="7" fillId="2" borderId="12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vertical="top" wrapText="1"/>
    </xf>
    <xf numFmtId="164" fontId="5" fillId="0" borderId="11" xfId="1" applyNumberFormat="1" applyFont="1" applyFill="1" applyBorder="1" applyAlignment="1">
      <alignment vertical="top"/>
    </xf>
    <xf numFmtId="164" fontId="5" fillId="0" borderId="12" xfId="1" applyNumberFormat="1" applyFont="1" applyFill="1" applyBorder="1" applyAlignment="1">
      <alignment vertical="top"/>
    </xf>
    <xf numFmtId="1" fontId="4" fillId="0" borderId="0" xfId="0" applyNumberFormat="1" applyFont="1" applyFill="1" applyAlignment="1">
      <alignment horizontal="right" vertical="top" wrapText="1"/>
    </xf>
    <xf numFmtId="2" fontId="4" fillId="0" borderId="11" xfId="0" applyNumberFormat="1" applyFont="1" applyFill="1" applyBorder="1" applyAlignment="1">
      <alignment vertical="top" wrapText="1"/>
    </xf>
    <xf numFmtId="164" fontId="5" fillId="0" borderId="16" xfId="1" applyNumberFormat="1" applyFont="1" applyFill="1" applyBorder="1" applyAlignment="1">
      <alignment vertical="top" wrapText="1"/>
    </xf>
    <xf numFmtId="164" fontId="5" fillId="0" borderId="1" xfId="1" applyNumberFormat="1" applyFont="1" applyFill="1" applyBorder="1" applyAlignment="1">
      <alignment vertical="top" wrapText="1"/>
    </xf>
    <xf numFmtId="164" fontId="3" fillId="0" borderId="0" xfId="1" applyNumberFormat="1" applyFont="1" applyFill="1" applyAlignment="1">
      <alignment horizontal="right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18" xfId="0" applyNumberFormat="1" applyFont="1" applyFill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15" fillId="0" borderId="0" xfId="0" applyFont="1" applyFill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4"/>
  <sheetViews>
    <sheetView topLeftCell="A25" workbookViewId="0">
      <selection activeCell="A48" sqref="A48"/>
    </sheetView>
  </sheetViews>
  <sheetFormatPr defaultRowHeight="15.75"/>
  <cols>
    <col min="1" max="1" width="73.7109375" style="6" customWidth="1"/>
    <col min="2" max="2" width="13.42578125" style="6" customWidth="1"/>
    <col min="3" max="3" width="13.28515625" style="6" customWidth="1"/>
    <col min="4" max="4" width="16.140625" style="6" customWidth="1"/>
    <col min="5" max="5" width="15.7109375" style="6" customWidth="1"/>
    <col min="6" max="6" width="9.85546875" style="6" bestFit="1" customWidth="1"/>
    <col min="7" max="7" width="9.140625" style="15"/>
  </cols>
  <sheetData>
    <row r="1" spans="1:10" s="22" customFormat="1" ht="31.5">
      <c r="A1" s="42" t="s">
        <v>13</v>
      </c>
      <c r="B1" s="6"/>
      <c r="C1" s="6" t="s">
        <v>31</v>
      </c>
      <c r="D1" s="43" t="s">
        <v>26</v>
      </c>
      <c r="E1" s="43">
        <v>12</v>
      </c>
      <c r="F1" s="6"/>
      <c r="G1" s="15"/>
    </row>
    <row r="2" spans="1:10" s="22" customFormat="1">
      <c r="A2" s="44" t="s">
        <v>17</v>
      </c>
      <c r="B2" s="6"/>
      <c r="C2" s="6"/>
      <c r="D2" s="6"/>
      <c r="E2" s="119" t="s">
        <v>19</v>
      </c>
      <c r="F2" s="6"/>
      <c r="G2" s="15"/>
    </row>
    <row r="3" spans="1:10" s="22" customFormat="1">
      <c r="A3" s="6" t="s">
        <v>32</v>
      </c>
      <c r="B3" s="6">
        <f>561.7+5534.51</f>
        <v>6096.21</v>
      </c>
      <c r="C3" s="6"/>
      <c r="D3" s="6"/>
      <c r="E3" s="104">
        <f>561.7*B4*6+561.7*C4*6</f>
        <v>131437.80000000002</v>
      </c>
      <c r="F3" s="6"/>
      <c r="G3" s="15"/>
    </row>
    <row r="4" spans="1:10" s="22" customFormat="1">
      <c r="A4" s="6" t="s">
        <v>50</v>
      </c>
      <c r="B4" s="6">
        <v>19.05</v>
      </c>
      <c r="C4" s="6">
        <v>19.95</v>
      </c>
      <c r="D4" s="6"/>
      <c r="E4" s="6"/>
      <c r="F4" s="6"/>
      <c r="G4" s="15"/>
    </row>
    <row r="5" spans="1:10" s="22" customFormat="1" ht="18" customHeight="1">
      <c r="A5" s="6" t="s">
        <v>24</v>
      </c>
      <c r="B5" s="108">
        <f>B3*B4*6+B3*C4*6</f>
        <v>1426513.1400000001</v>
      </c>
      <c r="C5" s="45"/>
      <c r="D5" s="45"/>
      <c r="E5" s="6"/>
      <c r="F5" s="45"/>
      <c r="G5" s="6"/>
    </row>
    <row r="6" spans="1:10" s="22" customFormat="1" ht="31.5">
      <c r="A6" s="6" t="s">
        <v>58</v>
      </c>
      <c r="B6" s="108">
        <f>-42852.27-10024.79-1017.42-3252.91-1096.1</f>
        <v>-58243.49</v>
      </c>
      <c r="C6" s="45"/>
      <c r="D6" s="45"/>
      <c r="E6" s="6"/>
      <c r="F6" s="45"/>
      <c r="G6" s="6"/>
      <c r="H6" s="1"/>
      <c r="I6" s="1"/>
      <c r="J6" s="1"/>
    </row>
    <row r="7" spans="1:10" s="22" customFormat="1" ht="16.5" thickBot="1">
      <c r="A7" s="6" t="s">
        <v>0</v>
      </c>
      <c r="B7" s="6">
        <v>100</v>
      </c>
      <c r="C7" s="6"/>
      <c r="D7" s="6"/>
      <c r="E7" s="6"/>
      <c r="F7" s="45"/>
      <c r="G7" s="15"/>
    </row>
    <row r="8" spans="1:10" s="23" customFormat="1" ht="63">
      <c r="A8" s="3" t="s">
        <v>1</v>
      </c>
      <c r="B8" s="5" t="s">
        <v>14</v>
      </c>
      <c r="C8" s="5" t="s">
        <v>22</v>
      </c>
      <c r="D8" s="5" t="s">
        <v>25</v>
      </c>
      <c r="E8" s="4" t="s">
        <v>23</v>
      </c>
      <c r="F8" s="7"/>
      <c r="G8" s="16"/>
    </row>
    <row r="9" spans="1:10" s="22" customFormat="1" ht="15.75" customHeight="1">
      <c r="A9" s="8" t="s">
        <v>2</v>
      </c>
      <c r="B9" s="27" t="s">
        <v>15</v>
      </c>
      <c r="C9" s="28" t="s">
        <v>27</v>
      </c>
      <c r="D9" s="9">
        <v>0.89</v>
      </c>
      <c r="E9" s="82">
        <f>D9*B3*E1</f>
        <v>65107.522800000006</v>
      </c>
      <c r="F9" s="6"/>
      <c r="G9" s="15"/>
    </row>
    <row r="10" spans="1:10" s="22" customFormat="1" ht="47.25">
      <c r="A10" s="8" t="s">
        <v>3</v>
      </c>
      <c r="B10" s="27" t="s">
        <v>15</v>
      </c>
      <c r="C10" s="28" t="s">
        <v>27</v>
      </c>
      <c r="D10" s="9">
        <f>4.63+D11+D12+D13+D14</f>
        <v>6.8264603144139278</v>
      </c>
      <c r="E10" s="82">
        <f>D10*E1*B3</f>
        <v>499386.42759999994</v>
      </c>
      <c r="F10" s="6"/>
      <c r="G10" s="15"/>
    </row>
    <row r="11" spans="1:10" s="22" customFormat="1" ht="15.75" customHeight="1">
      <c r="A11" s="10" t="s">
        <v>4</v>
      </c>
      <c r="B11" s="27"/>
      <c r="C11" s="28" t="s">
        <v>27</v>
      </c>
      <c r="D11" s="9">
        <f>E11/E1/B3</f>
        <v>8.6119080543485216E-2</v>
      </c>
      <c r="E11" s="82">
        <v>6300</v>
      </c>
      <c r="F11" s="6"/>
      <c r="G11" s="15"/>
    </row>
    <row r="12" spans="1:10" s="22" customFormat="1" ht="15.75" customHeight="1">
      <c r="A12" s="10" t="s">
        <v>5</v>
      </c>
      <c r="B12" s="27"/>
      <c r="C12" s="28" t="s">
        <v>27</v>
      </c>
      <c r="D12" s="9">
        <f>E12/E1/B3</f>
        <v>0.13926685596460753</v>
      </c>
      <c r="E12" s="82">
        <v>10188</v>
      </c>
      <c r="F12" s="6"/>
      <c r="G12" s="15"/>
    </row>
    <row r="13" spans="1:10" s="22" customFormat="1" ht="15.75" customHeight="1">
      <c r="A13" s="10" t="s">
        <v>53</v>
      </c>
      <c r="B13" s="27" t="s">
        <v>21</v>
      </c>
      <c r="C13" s="28" t="s">
        <v>27</v>
      </c>
      <c r="D13" s="9">
        <f>E13/E1/B3</f>
        <v>0.10218097254961142</v>
      </c>
      <c r="E13" s="82">
        <v>7475</v>
      </c>
      <c r="F13" s="6"/>
      <c r="G13" s="15"/>
    </row>
    <row r="14" spans="1:10" s="22" customFormat="1" ht="15.75" customHeight="1">
      <c r="A14" s="10" t="s">
        <v>6</v>
      </c>
      <c r="B14" s="27" t="s">
        <v>15</v>
      </c>
      <c r="C14" s="28" t="s">
        <v>27</v>
      </c>
      <c r="D14" s="9">
        <f>E14/B3/E1</f>
        <v>1.8688934053562241</v>
      </c>
      <c r="E14" s="82">
        <v>136718</v>
      </c>
      <c r="F14" s="6"/>
      <c r="G14" s="15"/>
    </row>
    <row r="15" spans="1:10" s="22" customFormat="1" ht="47.25">
      <c r="A15" s="8" t="s">
        <v>7</v>
      </c>
      <c r="B15" s="27" t="s">
        <v>15</v>
      </c>
      <c r="C15" s="28" t="s">
        <v>27</v>
      </c>
      <c r="D15" s="9">
        <f>E15/E1/B3</f>
        <v>3.9776489545690406</v>
      </c>
      <c r="E15" s="82">
        <v>290983</v>
      </c>
      <c r="F15" s="6"/>
      <c r="G15" s="15"/>
    </row>
    <row r="16" spans="1:10" s="22" customFormat="1">
      <c r="A16" s="8" t="s">
        <v>8</v>
      </c>
      <c r="B16" s="27" t="s">
        <v>15</v>
      </c>
      <c r="C16" s="28" t="s">
        <v>27</v>
      </c>
      <c r="D16" s="9">
        <f>E16/E1/B3</f>
        <v>2.1101635278312263</v>
      </c>
      <c r="E16" s="82">
        <v>154368</v>
      </c>
      <c r="F16" s="6"/>
      <c r="G16" s="15"/>
    </row>
    <row r="17" spans="1:10" s="22" customFormat="1" ht="17.25" customHeight="1">
      <c r="A17" s="8" t="s">
        <v>9</v>
      </c>
      <c r="B17" s="27" t="s">
        <v>15</v>
      </c>
      <c r="C17" s="28" t="s">
        <v>27</v>
      </c>
      <c r="D17" s="9">
        <v>0.56999999999999995</v>
      </c>
      <c r="E17" s="82">
        <f>D17*E1*B3</f>
        <v>41698.076399999998</v>
      </c>
      <c r="F17" s="6"/>
      <c r="G17" s="15"/>
    </row>
    <row r="18" spans="1:10" s="22" customFormat="1" ht="48" thickBot="1">
      <c r="A18" s="30" t="s">
        <v>10</v>
      </c>
      <c r="B18" s="31" t="s">
        <v>15</v>
      </c>
      <c r="C18" s="32" t="s">
        <v>27</v>
      </c>
      <c r="D18" s="14">
        <v>0.49</v>
      </c>
      <c r="E18" s="83">
        <f>D18*E1*B3</f>
        <v>35845.714800000002</v>
      </c>
      <c r="F18" s="6"/>
      <c r="G18" s="15"/>
    </row>
    <row r="19" spans="1:10" s="22" customFormat="1">
      <c r="A19" s="38" t="s">
        <v>42</v>
      </c>
      <c r="B19" s="39"/>
      <c r="C19" s="39"/>
      <c r="D19" s="40">
        <f>E19/E1/B3</f>
        <v>0.72291377210868168</v>
      </c>
      <c r="E19" s="84">
        <f>E20+E21+E22+E23</f>
        <v>52884.409999999996</v>
      </c>
      <c r="F19" s="6"/>
      <c r="G19" s="15"/>
    </row>
    <row r="20" spans="1:10" s="24" customFormat="1">
      <c r="A20" s="11" t="s">
        <v>49</v>
      </c>
      <c r="B20" s="27" t="s">
        <v>21</v>
      </c>
      <c r="C20" s="28" t="s">
        <v>27</v>
      </c>
      <c r="D20" s="12"/>
      <c r="E20" s="85">
        <v>10554.41</v>
      </c>
      <c r="F20" s="44"/>
      <c r="G20" s="17"/>
    </row>
    <row r="21" spans="1:10" s="24" customFormat="1">
      <c r="A21" s="11" t="s">
        <v>57</v>
      </c>
      <c r="B21" s="27" t="s">
        <v>18</v>
      </c>
      <c r="C21" s="28" t="s">
        <v>27</v>
      </c>
      <c r="D21" s="12"/>
      <c r="E21" s="85">
        <v>3882.46</v>
      </c>
      <c r="F21" s="44"/>
      <c r="G21" s="17"/>
    </row>
    <row r="22" spans="1:10" s="24" customFormat="1">
      <c r="A22" s="11" t="s">
        <v>48</v>
      </c>
      <c r="B22" s="27" t="s">
        <v>47</v>
      </c>
      <c r="C22" s="28" t="s">
        <v>27</v>
      </c>
      <c r="D22" s="9"/>
      <c r="E22" s="85">
        <f>1584.13+1417.47+1621.46+1830.78+8401.86+12761.98+2352.54</f>
        <v>29970.22</v>
      </c>
      <c r="F22" s="44"/>
      <c r="G22" s="17"/>
    </row>
    <row r="23" spans="1:10" s="24" customFormat="1" ht="16.5" thickBot="1">
      <c r="A23" s="73" t="s">
        <v>56</v>
      </c>
      <c r="B23" s="31" t="s">
        <v>18</v>
      </c>
      <c r="C23" s="32" t="s">
        <v>27</v>
      </c>
      <c r="D23" s="14"/>
      <c r="E23" s="86">
        <v>8477.32</v>
      </c>
      <c r="F23" s="44"/>
      <c r="G23" s="17"/>
    </row>
    <row r="24" spans="1:10" s="20" customFormat="1" ht="32.25" thickBot="1">
      <c r="A24" s="74" t="s">
        <v>35</v>
      </c>
      <c r="B24" s="75"/>
      <c r="C24" s="75" t="s">
        <v>27</v>
      </c>
      <c r="D24" s="105">
        <f>E24/E1/B3</f>
        <v>1.4124622784757523</v>
      </c>
      <c r="E24" s="87">
        <f>D41+D42</f>
        <v>103328</v>
      </c>
      <c r="F24" s="25"/>
      <c r="G24" s="26"/>
      <c r="H24" s="19"/>
      <c r="I24" s="19"/>
      <c r="J24" s="19"/>
    </row>
    <row r="25" spans="1:10" s="22" customFormat="1" ht="16.5" thickBot="1">
      <c r="A25" s="34" t="s">
        <v>11</v>
      </c>
      <c r="B25" s="35"/>
      <c r="C25" s="63" t="str">
        <f>C22</f>
        <v>руб</v>
      </c>
      <c r="D25" s="36">
        <f>D9+D10+D15+D16+D17+D18+D19+D24</f>
        <v>16.999648847398628</v>
      </c>
      <c r="E25" s="87">
        <f>E9+E10+E15+E16+E17+E18+E19+E24</f>
        <v>1243601.1515999998</v>
      </c>
      <c r="F25" s="46"/>
      <c r="G25" s="18"/>
    </row>
    <row r="26" spans="1:10" s="20" customFormat="1" ht="16.5" thickBot="1">
      <c r="A26" s="114" t="s">
        <v>44</v>
      </c>
      <c r="B26" s="115"/>
      <c r="C26" s="115"/>
      <c r="D26" s="58" t="s">
        <v>51</v>
      </c>
      <c r="E26" s="59" t="s">
        <v>52</v>
      </c>
      <c r="F26" s="37"/>
      <c r="G26" s="25"/>
      <c r="H26" s="60"/>
      <c r="I26" s="19"/>
      <c r="J26" s="19"/>
    </row>
    <row r="27" spans="1:10" s="66" customFormat="1" ht="30.75" customHeight="1">
      <c r="A27" s="47" t="s">
        <v>54</v>
      </c>
      <c r="B27" s="33"/>
      <c r="C27" s="64" t="s">
        <v>34</v>
      </c>
      <c r="D27" s="106">
        <v>21880</v>
      </c>
      <c r="E27" s="78"/>
      <c r="F27" s="48"/>
      <c r="G27" s="65"/>
    </row>
    <row r="28" spans="1:10" s="66" customFormat="1">
      <c r="A28" s="10" t="s">
        <v>16</v>
      </c>
      <c r="B28" s="29"/>
      <c r="C28" s="67" t="s">
        <v>34</v>
      </c>
      <c r="D28" s="107">
        <f>1467*E1</f>
        <v>17604</v>
      </c>
      <c r="E28" s="79"/>
      <c r="F28" s="48"/>
      <c r="G28" s="65"/>
    </row>
    <row r="29" spans="1:10" s="66" customFormat="1" ht="31.5">
      <c r="A29" s="10" t="s">
        <v>30</v>
      </c>
      <c r="B29" s="29"/>
      <c r="C29" s="67" t="s">
        <v>34</v>
      </c>
      <c r="D29" s="107">
        <v>10135</v>
      </c>
      <c r="E29" s="79"/>
      <c r="F29" s="49"/>
      <c r="G29" s="65"/>
    </row>
    <row r="30" spans="1:10" s="69" customFormat="1" ht="15.75" customHeight="1">
      <c r="A30" s="10" t="s">
        <v>55</v>
      </c>
      <c r="B30" s="29"/>
      <c r="C30" s="67" t="s">
        <v>34</v>
      </c>
      <c r="D30" s="107">
        <f>B5+B6</f>
        <v>1368269.6500000001</v>
      </c>
      <c r="E30" s="79"/>
      <c r="F30" s="50"/>
      <c r="G30" s="68"/>
    </row>
    <row r="31" spans="1:10" s="69" customFormat="1" ht="15.75" customHeight="1" thickBot="1">
      <c r="A31" s="61" t="str">
        <f>A25</f>
        <v>итого расходы</v>
      </c>
      <c r="B31" s="62"/>
      <c r="C31" s="93" t="s">
        <v>34</v>
      </c>
      <c r="D31" s="80"/>
      <c r="E31" s="81">
        <f>E25</f>
        <v>1243601.1515999998</v>
      </c>
      <c r="F31" s="50"/>
      <c r="G31" s="68"/>
    </row>
    <row r="32" spans="1:10" s="72" customFormat="1" ht="15.75" customHeight="1" thickBot="1">
      <c r="A32" s="94" t="s">
        <v>20</v>
      </c>
      <c r="B32" s="95"/>
      <c r="C32" s="96" t="s">
        <v>34</v>
      </c>
      <c r="D32" s="97">
        <f>D27+D28+D29+D30-E31</f>
        <v>174287.49840000039</v>
      </c>
      <c r="E32" s="98"/>
      <c r="F32" s="51"/>
      <c r="G32" s="70"/>
      <c r="H32" s="71"/>
      <c r="I32" s="71"/>
      <c r="J32" s="71"/>
    </row>
    <row r="33" spans="1:9" s="22" customFormat="1">
      <c r="A33" s="111" t="s">
        <v>33</v>
      </c>
      <c r="B33" s="112"/>
      <c r="C33" s="112"/>
      <c r="D33" s="112"/>
      <c r="E33" s="113"/>
      <c r="F33" s="52"/>
      <c r="G33" s="15"/>
    </row>
    <row r="34" spans="1:9" s="57" customFormat="1" ht="15.75" customHeight="1">
      <c r="A34" s="41" t="s">
        <v>28</v>
      </c>
      <c r="B34" s="109" t="s">
        <v>45</v>
      </c>
      <c r="C34" s="116" t="s">
        <v>46</v>
      </c>
      <c r="D34" s="117"/>
      <c r="E34" s="118"/>
      <c r="F34" s="2"/>
      <c r="G34" s="56"/>
      <c r="H34" s="56"/>
      <c r="I34" s="56"/>
    </row>
    <row r="35" spans="1:9" s="57" customFormat="1" ht="63">
      <c r="A35" s="8"/>
      <c r="B35" s="110"/>
      <c r="C35" s="99" t="s">
        <v>43</v>
      </c>
      <c r="D35" s="99" t="s">
        <v>36</v>
      </c>
      <c r="E35" s="100" t="s">
        <v>59</v>
      </c>
      <c r="F35" s="2"/>
      <c r="G35" s="56"/>
      <c r="H35" s="56"/>
      <c r="I35" s="56"/>
    </row>
    <row r="36" spans="1:9" s="22" customFormat="1">
      <c r="A36" s="21" t="s">
        <v>37</v>
      </c>
      <c r="B36" s="76">
        <v>1298706</v>
      </c>
      <c r="C36" s="76">
        <v>1298757</v>
      </c>
      <c r="D36" s="76"/>
      <c r="E36" s="77"/>
      <c r="F36" s="53"/>
      <c r="G36" s="15"/>
    </row>
    <row r="37" spans="1:9" s="22" customFormat="1">
      <c r="A37" s="21" t="s">
        <v>38</v>
      </c>
      <c r="B37" s="76">
        <v>532460</v>
      </c>
      <c r="C37" s="76">
        <v>491137</v>
      </c>
      <c r="D37" s="76">
        <v>36340</v>
      </c>
      <c r="E37" s="77"/>
      <c r="F37" s="53"/>
      <c r="G37" s="15"/>
    </row>
    <row r="38" spans="1:9" s="22" customFormat="1">
      <c r="A38" s="21" t="s">
        <v>39</v>
      </c>
      <c r="B38" s="76">
        <v>126181</v>
      </c>
      <c r="C38" s="76">
        <v>120834</v>
      </c>
      <c r="D38" s="76">
        <v>4492</v>
      </c>
      <c r="E38" s="77">
        <f>289+882</f>
        <v>1171</v>
      </c>
      <c r="F38" s="53"/>
      <c r="G38" s="15"/>
    </row>
    <row r="39" spans="1:9" s="22" customFormat="1">
      <c r="A39" s="21" t="s">
        <v>40</v>
      </c>
      <c r="B39" s="76">
        <v>208405</v>
      </c>
      <c r="C39" s="76">
        <v>198881</v>
      </c>
      <c r="D39" s="76">
        <v>5488</v>
      </c>
      <c r="E39" s="77">
        <f>3014+1022</f>
        <v>4036</v>
      </c>
      <c r="F39" s="53"/>
      <c r="G39" s="15"/>
    </row>
    <row r="40" spans="1:9" s="22" customFormat="1" ht="16.5" thickBot="1">
      <c r="A40" s="88" t="s">
        <v>41</v>
      </c>
      <c r="B40" s="89">
        <v>483016</v>
      </c>
      <c r="C40" s="89">
        <v>410945</v>
      </c>
      <c r="D40" s="89">
        <v>57842</v>
      </c>
      <c r="E40" s="90">
        <f>14630+117</f>
        <v>14747</v>
      </c>
      <c r="F40" s="53"/>
      <c r="G40" s="15"/>
    </row>
    <row r="41" spans="1:9" s="22" customFormat="1" ht="16.5" thickBot="1">
      <c r="A41" s="34" t="s">
        <v>29</v>
      </c>
      <c r="B41" s="91">
        <f>SUM(B36:B40)</f>
        <v>2648768</v>
      </c>
      <c r="C41" s="91">
        <f>SUM(C36:C40)</f>
        <v>2520554</v>
      </c>
      <c r="D41" s="91">
        <f>SUM(D36:D40)</f>
        <v>104162</v>
      </c>
      <c r="E41" s="92">
        <f>SUM(E36:E40)</f>
        <v>19954</v>
      </c>
      <c r="F41" s="6"/>
      <c r="G41" s="15"/>
    </row>
    <row r="42" spans="1:9" s="66" customFormat="1" ht="32.25" thickBot="1">
      <c r="A42" s="101" t="s">
        <v>60</v>
      </c>
      <c r="B42" s="102"/>
      <c r="C42" s="102"/>
      <c r="D42" s="102">
        <f>B40-C40-D40-E40+B38-C38-D38-E38</f>
        <v>-834</v>
      </c>
      <c r="E42" s="103"/>
      <c r="F42" s="48"/>
    </row>
    <row r="43" spans="1:9" s="22" customFormat="1">
      <c r="A43" s="13" t="s">
        <v>12</v>
      </c>
      <c r="B43" s="13"/>
      <c r="C43" s="54"/>
      <c r="D43" s="55"/>
      <c r="E43" s="13"/>
      <c r="F43" s="6"/>
      <c r="G43" s="15"/>
    </row>
    <row r="44" spans="1:9" s="22" customFormat="1">
      <c r="A44" s="6"/>
      <c r="B44" s="6"/>
      <c r="C44" s="6"/>
      <c r="D44" s="6"/>
      <c r="E44" s="6"/>
      <c r="F44" s="6"/>
      <c r="G44" s="15"/>
    </row>
  </sheetData>
  <mergeCells count="4">
    <mergeCell ref="B34:B35"/>
    <mergeCell ref="A33:E33"/>
    <mergeCell ref="A26:C26"/>
    <mergeCell ref="C34:E34"/>
  </mergeCells>
  <pageMargins left="0.31496062992125984" right="0.31496062992125984" top="0.35433070866141736" bottom="0.35433070866141736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2018-02-05T10:27:34Z</cp:lastPrinted>
  <dcterms:created xsi:type="dcterms:W3CDTF">2016-04-22T06:39:22Z</dcterms:created>
  <dcterms:modified xsi:type="dcterms:W3CDTF">2018-03-16T10:47:45Z</dcterms:modified>
</cp:coreProperties>
</file>