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19"/>
  <c r="E50"/>
  <c r="E49"/>
  <c r="D53"/>
  <c r="E51"/>
  <c r="B52"/>
  <c r="C52"/>
  <c r="E52"/>
  <c r="E20" l="1"/>
  <c r="C36" l="1"/>
  <c r="C35"/>
  <c r="C42"/>
  <c r="A42"/>
  <c r="D39"/>
  <c r="E30"/>
  <c r="B6"/>
  <c r="E29"/>
  <c r="D52"/>
  <c r="E3" l="1"/>
  <c r="B3"/>
  <c r="D13" l="1"/>
  <c r="D15"/>
  <c r="D19"/>
  <c r="E35"/>
  <c r="E18"/>
  <c r="D11"/>
  <c r="D16"/>
  <c r="D20"/>
  <c r="B5"/>
  <c r="D41" s="1"/>
  <c r="E9"/>
  <c r="D12"/>
  <c r="D14"/>
  <c r="E17"/>
  <c r="D36" l="1"/>
  <c r="E10" l="1"/>
  <c r="E36" l="1"/>
  <c r="E42" s="1"/>
  <c r="D43" s="1"/>
</calcChain>
</file>

<file path=xl/sharedStrings.xml><?xml version="1.0" encoding="utf-8"?>
<sst xmlns="http://schemas.openxmlformats.org/spreadsheetml/2006/main" count="118" uniqueCount="76">
  <si>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</si>
  <si>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</si>
  <si>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</si>
  <si>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</si>
  <si>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</si>
  <si>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</si>
  <si>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</si>
  <si>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</si>
  <si>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</si>
  <si>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</si>
  <si>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</si>
  <si>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</si>
  <si>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</si>
  <si>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</si>
  <si>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</si>
  <si>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</si>
  <si>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</si>
  <si>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</si>
  <si>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д.37</t>
  </si>
  <si>
    <t>май</t>
  </si>
  <si>
    <t>в т.ч. Нежилые</t>
  </si>
  <si>
    <t>Остаток средств на конец периода (+ есть средства, -задолженность)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</si>
  <si>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</si>
  <si>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</si>
  <si>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</si>
  <si>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</si>
  <si>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</si>
  <si>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</si>
  <si>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руб</t>
  </si>
  <si>
    <t>8.Работы по ремонту общедомового имущества всего, в т.ч.</t>
  </si>
  <si>
    <t>Стоимость выполн.работы /услуги на 1 кв.м.</t>
  </si>
  <si>
    <t>9. услуги содержание консьерж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</si>
  <si>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</si>
  <si>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</si>
  <si>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</si>
  <si>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Площадь дома на 01/01/2017 г, м2</t>
  </si>
  <si>
    <t>Отчет по предоставлению коммунальных услуг по жилым помещениям за 2017 г</t>
  </si>
  <si>
    <t>2017 г</t>
  </si>
  <si>
    <t>руб.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</si>
  <si>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</si>
  <si>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</si>
  <si>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</si>
  <si>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</si>
  <si>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</si>
  <si>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</si>
  <si>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 Расходы на коммунальные услуги потребляемые в целях содержания общего имущества дома</t>
  </si>
  <si>
    <t>Финансовый счет дома</t>
  </si>
  <si>
    <t>по индивид. потреблению, руб</t>
  </si>
  <si>
    <t>апрель</t>
  </si>
  <si>
    <t>установка светильников 78 шт</t>
  </si>
  <si>
    <t>установка шарового крана ГВС</t>
  </si>
  <si>
    <t>ремонт и обследование лифтов</t>
  </si>
  <si>
    <t>изготовление и установка метал.двери выхода на крышу</t>
  </si>
  <si>
    <t>изготовление и установка метал.двери входа в подъезд</t>
  </si>
  <si>
    <t>Предоставлено РСО по приборам учета, руб</t>
  </si>
  <si>
    <t>Всего начислено УК Атал</t>
  </si>
  <si>
    <t>косметич.ремонт тамбура перед домоф.дверью</t>
  </si>
  <si>
    <t>Работы на общедомовой системе ХВС</t>
  </si>
  <si>
    <t>август,сент</t>
  </si>
  <si>
    <t>замена стояка отопления,кв.92,6</t>
  </si>
  <si>
    <t>подготовка к отопит.сезону и окраска теплоузлов</t>
  </si>
  <si>
    <t>устройство напольного покрытия во входном тамбуре из плитки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</si>
  <si>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</si>
  <si>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</si>
  <si>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</si>
  <si>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</si>
  <si>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</si>
  <si>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задвижек в теплоузлах 2 шт</t>
  </si>
  <si>
    <t>октябрь</t>
  </si>
  <si>
    <t>поверка общедомового прибора учета (ОДПУ)</t>
  </si>
  <si>
    <t>замена верхней разводки ГВС на чердаке</t>
  </si>
  <si>
    <t>декабрь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</si>
  <si>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</si>
  <si>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</si>
  <si>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</si>
  <si>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 xml:space="preserve">ремонт кирпичной кладки вентшахт с установкой парапетных листов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</si>
</sst>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6" fillId="0" borderId="16" xfId="0" applyNumberFormat="1" applyFont="1" applyFill="1" applyBorder="1" applyAlignment="1">
      <alignment vertical="top" wrapText="1"/>
    </xf>
    <xf numFmtId="0" fontId="0" fillId="0" borderId="0" xfId="0" applyFont="1" applyFill="1"/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 wrapText="1"/>
    </xf>
    <xf numFmtId="2" fontId="5" fillId="0" borderId="0" xfId="0" applyNumberFormat="1" applyFont="1" applyFill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1" fontId="6" fillId="0" borderId="18" xfId="0" applyNumberFormat="1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7" fillId="0" borderId="0" xfId="0" applyFont="1" applyFill="1" applyBorder="1"/>
    <xf numFmtId="0" fontId="12" fillId="0" borderId="0" xfId="0" applyFont="1" applyFill="1" applyBorder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64" fontId="6" fillId="0" borderId="1" xfId="1" applyNumberFormat="1" applyFont="1" applyFill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7" fillId="0" borderId="8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7" fillId="0" borderId="11" xfId="1" applyNumberFormat="1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 wrapText="1"/>
    </xf>
    <xf numFmtId="164" fontId="5" fillId="2" borderId="8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vertical="top" wrapText="1"/>
    </xf>
    <xf numFmtId="164" fontId="5" fillId="0" borderId="19" xfId="1" applyNumberFormat="1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top" wrapText="1"/>
    </xf>
    <xf numFmtId="164" fontId="9" fillId="2" borderId="16" xfId="1" applyNumberFormat="1" applyFont="1" applyFill="1" applyBorder="1" applyAlignment="1">
      <alignment vertical="top" wrapText="1"/>
    </xf>
    <xf numFmtId="164" fontId="9" fillId="2" borderId="15" xfId="1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4" fontId="6" fillId="0" borderId="11" xfId="1" applyNumberFormat="1" applyFont="1" applyFill="1" applyBorder="1" applyAlignment="1">
      <alignment vertical="top"/>
    </xf>
    <xf numFmtId="164" fontId="6" fillId="0" borderId="12" xfId="1" applyNumberFormat="1" applyFont="1" applyFill="1" applyBorder="1" applyAlignment="1">
      <alignment vertical="top"/>
    </xf>
    <xf numFmtId="164" fontId="5" fillId="0" borderId="16" xfId="1" applyNumberFormat="1" applyFont="1" applyFill="1" applyBorder="1" applyAlignment="1">
      <alignment vertical="top"/>
    </xf>
    <xf numFmtId="164" fontId="5" fillId="0" borderId="15" xfId="1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164" fontId="7" fillId="0" borderId="16" xfId="1" applyNumberFormat="1" applyFont="1" applyFill="1" applyBorder="1" applyAlignment="1">
      <alignment vertical="top"/>
    </xf>
    <xf numFmtId="164" fontId="7" fillId="0" borderId="15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164" fontId="7" fillId="0" borderId="7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6" fillId="0" borderId="13" xfId="0" applyNumberFormat="1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workbookViewId="0">
      <selection activeCell="E16" sqref="E16"/>
    </sheetView>
  </sheetViews>
  <sheetFormatPr defaultRowHeight="16.5"/>
  <cols>
    <col min="1" max="1" width="75.85546875" style="49" customWidth="1"/>
    <col min="2" max="2" width="13.85546875" style="49" customWidth="1"/>
    <col min="3" max="3" width="13.42578125" style="49" customWidth="1"/>
    <col min="4" max="4" width="15.42578125" style="49" customWidth="1"/>
    <col min="5" max="5" width="16.28515625" style="49" customWidth="1"/>
    <col min="6" max="6" width="9.85546875" style="49" bestFit="1" customWidth="1"/>
    <col min="7" max="9" width="9.140625" style="1"/>
  </cols>
  <sheetData>
    <row r="1" spans="1:9" s="21" customFormat="1" ht="31.5">
      <c r="A1" s="50" t="s">
        <v>14</v>
      </c>
      <c r="B1" s="49"/>
      <c r="C1" s="49" t="s">
        <v>37</v>
      </c>
      <c r="D1" s="51" t="s">
        <v>26</v>
      </c>
      <c r="E1" s="51">
        <v>12</v>
      </c>
      <c r="F1" s="49"/>
      <c r="G1" s="20"/>
      <c r="H1" s="20"/>
      <c r="I1" s="20"/>
    </row>
    <row r="2" spans="1:9" s="21" customFormat="1" ht="16.5" customHeight="1">
      <c r="A2" s="52" t="s">
        <v>18</v>
      </c>
      <c r="B2" s="49"/>
      <c r="C2" s="49"/>
      <c r="D2" s="49"/>
      <c r="E2" s="49" t="s">
        <v>20</v>
      </c>
      <c r="F2" s="49"/>
      <c r="G2" s="20"/>
      <c r="H2" s="20"/>
      <c r="I2" s="20"/>
    </row>
    <row r="3" spans="1:9" s="21" customFormat="1">
      <c r="A3" s="49" t="s">
        <v>35</v>
      </c>
      <c r="B3" s="49">
        <f>66.7+4919.76</f>
        <v>4986.46</v>
      </c>
      <c r="C3" s="49"/>
      <c r="D3" s="49"/>
      <c r="E3" s="53">
        <f>66.7*B4*E1</f>
        <v>23171.58</v>
      </c>
      <c r="F3" s="49"/>
      <c r="G3" s="20"/>
      <c r="H3" s="20"/>
      <c r="I3" s="20"/>
    </row>
    <row r="4" spans="1:9" s="21" customFormat="1">
      <c r="A4" s="111" t="s">
        <v>0</v>
      </c>
      <c r="B4" s="111">
        <v>28.95</v>
      </c>
      <c r="C4" s="111"/>
      <c r="D4" s="115"/>
      <c r="E4" s="115"/>
      <c r="F4" s="111"/>
      <c r="G4" s="20"/>
      <c r="H4" s="20"/>
      <c r="I4" s="20"/>
    </row>
    <row r="5" spans="1:9" s="21" customFormat="1">
      <c r="A5" s="111" t="s">
        <v>27</v>
      </c>
      <c r="B5" s="114">
        <f>B3*E1*B4</f>
        <v>1732296.2040000001</v>
      </c>
      <c r="C5" s="53"/>
      <c r="D5" s="53"/>
      <c r="E5" s="111"/>
      <c r="F5" s="53"/>
      <c r="G5" s="111"/>
      <c r="H5" s="20"/>
      <c r="I5" s="20"/>
    </row>
    <row r="6" spans="1:9" s="21" customFormat="1" ht="31.5">
      <c r="A6" s="111" t="s">
        <v>72</v>
      </c>
      <c r="B6" s="114">
        <f>-57512.83-10525.12-142.7-196.02-583.78</f>
        <v>-68960.45</v>
      </c>
      <c r="C6" s="53"/>
      <c r="D6" s="53"/>
      <c r="E6" s="111"/>
      <c r="F6" s="53"/>
      <c r="G6" s="111"/>
      <c r="H6" s="20"/>
      <c r="I6" s="20"/>
    </row>
    <row r="7" spans="1:9" s="23" customFormat="1" ht="17.25" thickBot="1">
      <c r="A7" s="111" t="s">
        <v>1</v>
      </c>
      <c r="B7" s="111">
        <v>99.44</v>
      </c>
      <c r="C7" s="111"/>
      <c r="D7" s="111"/>
      <c r="E7" s="111"/>
      <c r="F7" s="53"/>
      <c r="G7" s="20"/>
      <c r="H7" s="22"/>
      <c r="I7" s="22"/>
    </row>
    <row r="8" spans="1:9" s="21" customFormat="1" ht="63">
      <c r="A8" s="5" t="s">
        <v>2</v>
      </c>
      <c r="B8" s="7" t="s">
        <v>15</v>
      </c>
      <c r="C8" s="7" t="s">
        <v>24</v>
      </c>
      <c r="D8" s="7" t="s">
        <v>30</v>
      </c>
      <c r="E8" s="6" t="s">
        <v>25</v>
      </c>
      <c r="F8" s="8"/>
      <c r="G8" s="22"/>
      <c r="H8" s="20"/>
      <c r="I8" s="20"/>
    </row>
    <row r="9" spans="1:9" s="21" customFormat="1" ht="15.75" customHeight="1">
      <c r="A9" s="9" t="s">
        <v>3</v>
      </c>
      <c r="B9" s="30" t="s">
        <v>16</v>
      </c>
      <c r="C9" s="40" t="s">
        <v>28</v>
      </c>
      <c r="D9" s="10">
        <v>0.89</v>
      </c>
      <c r="E9" s="89">
        <f>D9*E1*B3</f>
        <v>53255.392800000001</v>
      </c>
      <c r="F9" s="111"/>
      <c r="G9" s="20"/>
      <c r="H9" s="20"/>
      <c r="I9" s="20"/>
    </row>
    <row r="10" spans="1:9" s="21" customFormat="1" ht="47.25">
      <c r="A10" s="9" t="s">
        <v>4</v>
      </c>
      <c r="B10" s="30" t="s">
        <v>16</v>
      </c>
      <c r="C10" s="40" t="s">
        <v>28</v>
      </c>
      <c r="D10" s="10">
        <f>4.63+D11+D12+D13+D14</f>
        <v>5.8798345519667263</v>
      </c>
      <c r="E10" s="89">
        <f>D10*B3*E1</f>
        <v>351834.71760000003</v>
      </c>
      <c r="F10" s="111"/>
      <c r="G10" s="20"/>
      <c r="H10" s="20"/>
      <c r="I10" s="20"/>
    </row>
    <row r="11" spans="1:9" s="21" customFormat="1" ht="15.75" customHeight="1">
      <c r="A11" s="11" t="s">
        <v>5</v>
      </c>
      <c r="B11" s="30"/>
      <c r="C11" s="40" t="s">
        <v>28</v>
      </c>
      <c r="D11" s="10">
        <f>E11/E1/B3</f>
        <v>0.10528511208352218</v>
      </c>
      <c r="E11" s="89">
        <v>6300</v>
      </c>
      <c r="F11" s="111"/>
      <c r="G11" s="20"/>
      <c r="H11" s="20"/>
      <c r="I11" s="20"/>
    </row>
    <row r="12" spans="1:9" s="21" customFormat="1" ht="15.75" customHeight="1">
      <c r="A12" s="11" t="s">
        <v>6</v>
      </c>
      <c r="B12" s="30"/>
      <c r="C12" s="40" t="s">
        <v>28</v>
      </c>
      <c r="D12" s="10">
        <f>E12/E1/B3</f>
        <v>0.26834334043255803</v>
      </c>
      <c r="E12" s="89">
        <v>16057</v>
      </c>
      <c r="F12" s="111"/>
      <c r="G12" s="20"/>
      <c r="H12" s="20"/>
      <c r="I12" s="20"/>
    </row>
    <row r="13" spans="1:9" s="21" customFormat="1" ht="15.75" customHeight="1">
      <c r="A13" s="11" t="s">
        <v>64</v>
      </c>
      <c r="B13" s="30" t="s">
        <v>23</v>
      </c>
      <c r="C13" s="40" t="s">
        <v>28</v>
      </c>
      <c r="D13" s="10">
        <f>E13/E1/B3</f>
        <v>0.15637345932785984</v>
      </c>
      <c r="E13" s="89">
        <v>9357</v>
      </c>
      <c r="F13" s="111"/>
      <c r="G13" s="20"/>
      <c r="H13" s="20"/>
      <c r="I13" s="20"/>
    </row>
    <row r="14" spans="1:9" s="21" customFormat="1" ht="15.75" customHeight="1">
      <c r="A14" s="11" t="s">
        <v>7</v>
      </c>
      <c r="B14" s="30" t="s">
        <v>16</v>
      </c>
      <c r="C14" s="40" t="s">
        <v>28</v>
      </c>
      <c r="D14" s="10">
        <f>E14/B3/E1</f>
        <v>0.71983264012278581</v>
      </c>
      <c r="E14" s="89">
        <v>43073</v>
      </c>
      <c r="F14" s="111"/>
      <c r="G14" s="20"/>
      <c r="H14" s="20"/>
      <c r="I14" s="20"/>
    </row>
    <row r="15" spans="1:9" s="21" customFormat="1" ht="47.25">
      <c r="A15" s="9" t="s">
        <v>8</v>
      </c>
      <c r="B15" s="30" t="s">
        <v>16</v>
      </c>
      <c r="C15" s="40" t="s">
        <v>28</v>
      </c>
      <c r="D15" s="10">
        <f>E15/E1/B3</f>
        <v>4.0550978717032384</v>
      </c>
      <c r="E15" s="89">
        <v>242647</v>
      </c>
      <c r="F15" s="111"/>
      <c r="G15" s="20"/>
      <c r="H15" s="20"/>
      <c r="I15" s="20"/>
    </row>
    <row r="16" spans="1:9" s="21" customFormat="1" ht="15.75" customHeight="1">
      <c r="A16" s="9" t="s">
        <v>9</v>
      </c>
      <c r="B16" s="30" t="s">
        <v>16</v>
      </c>
      <c r="C16" s="40" t="s">
        <v>28</v>
      </c>
      <c r="D16" s="10">
        <f>E16/E1/B3</f>
        <v>2.5798027725747992</v>
      </c>
      <c r="E16" s="89">
        <v>154369</v>
      </c>
      <c r="F16" s="111"/>
      <c r="G16" s="20"/>
      <c r="H16" s="20"/>
      <c r="I16" s="20"/>
    </row>
    <row r="17" spans="1:10" s="21" customFormat="1" ht="15.75" customHeight="1">
      <c r="A17" s="9" t="s">
        <v>10</v>
      </c>
      <c r="B17" s="30" t="s">
        <v>16</v>
      </c>
      <c r="C17" s="40" t="s">
        <v>28</v>
      </c>
      <c r="D17" s="10">
        <v>0.56999999999999995</v>
      </c>
      <c r="E17" s="89">
        <f>D17*E1*B3</f>
        <v>34107.386400000003</v>
      </c>
      <c r="F17" s="111"/>
      <c r="G17" s="20"/>
      <c r="H17" s="20"/>
      <c r="I17" s="20"/>
    </row>
    <row r="18" spans="1:10" s="21" customFormat="1" ht="48" thickBot="1">
      <c r="A18" s="12" t="s">
        <v>11</v>
      </c>
      <c r="B18" s="13" t="s">
        <v>16</v>
      </c>
      <c r="C18" s="32" t="s">
        <v>28</v>
      </c>
      <c r="D18" s="18">
        <v>0.49</v>
      </c>
      <c r="E18" s="90">
        <f>D18*E1*B3</f>
        <v>29320.3848</v>
      </c>
      <c r="F18" s="111"/>
      <c r="G18" s="20"/>
      <c r="H18" s="20"/>
      <c r="I18" s="20"/>
    </row>
    <row r="19" spans="1:10" s="29" customFormat="1" ht="32.25" thickBot="1">
      <c r="A19" s="41" t="s">
        <v>45</v>
      </c>
      <c r="B19" s="42"/>
      <c r="C19" s="70" t="s">
        <v>28</v>
      </c>
      <c r="D19" s="43">
        <f>E19/E1/B3</f>
        <v>2.3591051233406732</v>
      </c>
      <c r="E19" s="91">
        <f>D52+D53</f>
        <v>141163</v>
      </c>
      <c r="F19" s="26"/>
      <c r="G19" s="27"/>
      <c r="H19" s="28"/>
      <c r="I19" s="28"/>
      <c r="J19" s="28"/>
    </row>
    <row r="20" spans="1:10" s="21" customFormat="1">
      <c r="A20" s="46" t="s">
        <v>29</v>
      </c>
      <c r="B20" s="47"/>
      <c r="C20" s="47"/>
      <c r="D20" s="48">
        <f>E20/E1/B3</f>
        <v>5.6406010810608462</v>
      </c>
      <c r="E20" s="92">
        <f>E21+E22+E23+E24+E25+E26+E27+E28+E29+E30+E31+E32+E33+E34</f>
        <v>337519.58</v>
      </c>
      <c r="F20" s="49"/>
      <c r="G20" s="20"/>
      <c r="H20" s="20"/>
      <c r="I20" s="20"/>
    </row>
    <row r="21" spans="1:10" s="24" customFormat="1">
      <c r="A21" s="14" t="s">
        <v>60</v>
      </c>
      <c r="B21" s="30" t="s">
        <v>23</v>
      </c>
      <c r="C21" s="40" t="s">
        <v>28</v>
      </c>
      <c r="D21" s="15"/>
      <c r="E21" s="93">
        <v>4026.52</v>
      </c>
      <c r="F21" s="52"/>
      <c r="G21" s="2"/>
      <c r="H21" s="2"/>
      <c r="I21" s="2"/>
    </row>
    <row r="22" spans="1:10" s="24" customFormat="1">
      <c r="A22" s="14" t="s">
        <v>53</v>
      </c>
      <c r="B22" s="30" t="s">
        <v>22</v>
      </c>
      <c r="C22" s="40" t="s">
        <v>28</v>
      </c>
      <c r="D22" s="15"/>
      <c r="E22" s="93">
        <v>22590</v>
      </c>
      <c r="F22" s="52"/>
      <c r="G22" s="2"/>
      <c r="H22" s="2"/>
      <c r="I22" s="2"/>
    </row>
    <row r="23" spans="1:10" s="24" customFormat="1">
      <c r="A23" s="14" t="s">
        <v>56</v>
      </c>
      <c r="B23" s="30" t="s">
        <v>23</v>
      </c>
      <c r="C23" s="40" t="s">
        <v>28</v>
      </c>
      <c r="D23" s="15"/>
      <c r="E23" s="93">
        <v>3892.45</v>
      </c>
      <c r="F23" s="52"/>
      <c r="G23" s="2"/>
      <c r="H23" s="2"/>
      <c r="I23" s="2"/>
    </row>
    <row r="24" spans="1:10" s="24" customFormat="1" ht="15.75" customHeight="1">
      <c r="A24" s="14" t="s">
        <v>75</v>
      </c>
      <c r="B24" s="30" t="s">
        <v>23</v>
      </c>
      <c r="C24" s="40" t="s">
        <v>28</v>
      </c>
      <c r="D24" s="15"/>
      <c r="E24" s="93">
        <v>64874.12</v>
      </c>
      <c r="F24" s="52"/>
      <c r="G24" s="2"/>
      <c r="H24" s="2"/>
      <c r="I24" s="2"/>
    </row>
    <row r="25" spans="1:10" s="24" customFormat="1">
      <c r="A25" s="14" t="s">
        <v>50</v>
      </c>
      <c r="B25" s="30" t="s">
        <v>48</v>
      </c>
      <c r="C25" s="40" t="s">
        <v>28</v>
      </c>
      <c r="D25" s="15"/>
      <c r="E25" s="93">
        <v>2881.91</v>
      </c>
      <c r="F25" s="52"/>
      <c r="G25" s="2"/>
      <c r="H25" s="2"/>
      <c r="I25" s="2"/>
    </row>
    <row r="26" spans="1:10" s="24" customFormat="1">
      <c r="A26" s="14" t="s">
        <v>69</v>
      </c>
      <c r="B26" s="30" t="s">
        <v>19</v>
      </c>
      <c r="C26" s="40" t="s">
        <v>28</v>
      </c>
      <c r="D26" s="15"/>
      <c r="E26" s="93">
        <v>3856.1</v>
      </c>
      <c r="F26" s="52"/>
      <c r="G26" s="2"/>
      <c r="H26" s="2"/>
      <c r="I26" s="2"/>
    </row>
    <row r="27" spans="1:10" s="24" customFormat="1">
      <c r="A27" s="14" t="s">
        <v>57</v>
      </c>
      <c r="B27" s="30" t="s">
        <v>23</v>
      </c>
      <c r="C27" s="40" t="s">
        <v>28</v>
      </c>
      <c r="D27" s="15"/>
      <c r="E27" s="93">
        <v>2442.4899999999998</v>
      </c>
      <c r="F27" s="52"/>
      <c r="G27" s="2"/>
      <c r="H27" s="2"/>
      <c r="I27" s="2"/>
    </row>
    <row r="28" spans="1:10" s="24" customFormat="1">
      <c r="A28" s="14" t="s">
        <v>61</v>
      </c>
      <c r="B28" s="30" t="s">
        <v>23</v>
      </c>
      <c r="C28" s="40" t="s">
        <v>28</v>
      </c>
      <c r="D28" s="15"/>
      <c r="E28" s="93">
        <v>20456.830000000002</v>
      </c>
      <c r="F28" s="52"/>
      <c r="G28" s="2"/>
      <c r="H28" s="2"/>
      <c r="I28" s="2"/>
    </row>
    <row r="29" spans="1:10" s="24" customFormat="1">
      <c r="A29" s="14" t="s">
        <v>49</v>
      </c>
      <c r="B29" s="30" t="s">
        <v>48</v>
      </c>
      <c r="C29" s="40" t="s">
        <v>28</v>
      </c>
      <c r="D29" s="15"/>
      <c r="E29" s="93">
        <f>3387.74+57617.86</f>
        <v>61005.599999999999</v>
      </c>
      <c r="F29" s="52"/>
      <c r="G29" s="2"/>
      <c r="H29" s="2"/>
      <c r="I29" s="2"/>
    </row>
    <row r="30" spans="1:10" s="24" customFormat="1">
      <c r="A30" s="14" t="s">
        <v>59</v>
      </c>
      <c r="B30" s="30" t="s">
        <v>58</v>
      </c>
      <c r="C30" s="40" t="s">
        <v>28</v>
      </c>
      <c r="D30" s="15"/>
      <c r="E30" s="93">
        <f>2279.78+752.16</f>
        <v>3031.94</v>
      </c>
      <c r="F30" s="52"/>
      <c r="G30" s="2"/>
      <c r="H30" s="2"/>
      <c r="I30" s="2"/>
    </row>
    <row r="31" spans="1:10" s="24" customFormat="1">
      <c r="A31" s="14" t="s">
        <v>67</v>
      </c>
      <c r="B31" s="30" t="s">
        <v>68</v>
      </c>
      <c r="C31" s="40" t="s">
        <v>28</v>
      </c>
      <c r="D31" s="15"/>
      <c r="E31" s="93">
        <v>9719.06</v>
      </c>
      <c r="F31" s="52"/>
      <c r="G31" s="2"/>
      <c r="H31" s="2"/>
      <c r="I31" s="2"/>
    </row>
    <row r="32" spans="1:10" s="24" customFormat="1">
      <c r="A32" s="14" t="s">
        <v>70</v>
      </c>
      <c r="B32" s="30" t="s">
        <v>71</v>
      </c>
      <c r="C32" s="40" t="s">
        <v>28</v>
      </c>
      <c r="D32" s="15"/>
      <c r="E32" s="93">
        <v>118742.56</v>
      </c>
      <c r="F32" s="52"/>
      <c r="G32" s="2"/>
      <c r="H32" s="2"/>
      <c r="I32" s="2"/>
    </row>
    <row r="33" spans="1:10" s="24" customFormat="1">
      <c r="A33" s="14" t="s">
        <v>52</v>
      </c>
      <c r="B33" s="30" t="s">
        <v>22</v>
      </c>
      <c r="C33" s="40" t="s">
        <v>28</v>
      </c>
      <c r="D33" s="15"/>
      <c r="E33" s="93">
        <v>8000</v>
      </c>
      <c r="F33" s="52"/>
      <c r="G33" s="2"/>
      <c r="H33" s="2"/>
      <c r="I33" s="2"/>
    </row>
    <row r="34" spans="1:10" s="24" customFormat="1" ht="17.25" thickBot="1">
      <c r="A34" s="16" t="s">
        <v>51</v>
      </c>
      <c r="B34" s="33" t="s">
        <v>22</v>
      </c>
      <c r="C34" s="34" t="s">
        <v>28</v>
      </c>
      <c r="D34" s="35"/>
      <c r="E34" s="94">
        <v>12000</v>
      </c>
      <c r="F34" s="52"/>
      <c r="G34" s="2"/>
      <c r="H34" s="2"/>
      <c r="I34" s="2"/>
    </row>
    <row r="35" spans="1:10" s="44" customFormat="1" ht="17.25" thickBot="1">
      <c r="A35" s="41" t="s">
        <v>31</v>
      </c>
      <c r="B35" s="42"/>
      <c r="C35" s="70" t="str">
        <f>C34</f>
        <v>руб</v>
      </c>
      <c r="D35" s="43">
        <v>7.7</v>
      </c>
      <c r="E35" s="91">
        <f>D35*E1*B3</f>
        <v>460748.90400000004</v>
      </c>
      <c r="F35" s="49"/>
      <c r="G35" s="20"/>
      <c r="H35" s="20"/>
      <c r="I35" s="20"/>
    </row>
    <row r="36" spans="1:10" s="21" customFormat="1" ht="17.25" customHeight="1" thickBot="1">
      <c r="A36" s="36" t="s">
        <v>12</v>
      </c>
      <c r="B36" s="37"/>
      <c r="C36" s="71" t="str">
        <f>C33</f>
        <v>руб</v>
      </c>
      <c r="D36" s="38">
        <f>D9+D10+D15+D16+D17+D18+D19+D20+D35</f>
        <v>30.164441400646282</v>
      </c>
      <c r="E36" s="95">
        <f>E9+E10+E15+E16+E17+E18+E19+E20+E35</f>
        <v>1804965.3656000001</v>
      </c>
      <c r="F36" s="62"/>
      <c r="G36" s="3"/>
      <c r="H36" s="20"/>
      <c r="I36" s="20"/>
    </row>
    <row r="37" spans="1:10" s="29" customFormat="1" thickBot="1">
      <c r="A37" s="121" t="s">
        <v>46</v>
      </c>
      <c r="B37" s="122"/>
      <c r="C37" s="122"/>
      <c r="D37" s="65" t="s">
        <v>62</v>
      </c>
      <c r="E37" s="66" t="s">
        <v>63</v>
      </c>
      <c r="F37" s="45"/>
      <c r="G37" s="26"/>
      <c r="H37" s="67"/>
      <c r="I37" s="28"/>
      <c r="J37" s="28"/>
    </row>
    <row r="38" spans="1:10" s="75" customFormat="1" ht="31.5" customHeight="1">
      <c r="A38" s="72" t="s">
        <v>65</v>
      </c>
      <c r="B38" s="39"/>
      <c r="C38" s="73" t="s">
        <v>38</v>
      </c>
      <c r="D38" s="112">
        <v>61068</v>
      </c>
      <c r="E38" s="85"/>
      <c r="F38" s="54"/>
      <c r="G38" s="74"/>
      <c r="H38" s="74"/>
      <c r="I38" s="74"/>
    </row>
    <row r="39" spans="1:10" s="75" customFormat="1">
      <c r="A39" s="11" t="s">
        <v>17</v>
      </c>
      <c r="B39" s="31"/>
      <c r="C39" s="76" t="s">
        <v>38</v>
      </c>
      <c r="D39" s="113">
        <f>10130*E1</f>
        <v>121560</v>
      </c>
      <c r="E39" s="86"/>
      <c r="F39" s="54"/>
      <c r="G39" s="74"/>
      <c r="H39" s="74"/>
      <c r="I39" s="74"/>
    </row>
    <row r="40" spans="1:10" s="78" customFormat="1" ht="31.5">
      <c r="A40" s="11" t="s">
        <v>34</v>
      </c>
      <c r="B40" s="31"/>
      <c r="C40" s="76" t="s">
        <v>38</v>
      </c>
      <c r="D40" s="113">
        <v>27085</v>
      </c>
      <c r="E40" s="86"/>
      <c r="F40" s="55"/>
      <c r="G40" s="74"/>
      <c r="H40" s="77"/>
      <c r="I40" s="77"/>
    </row>
    <row r="41" spans="1:10" s="80" customFormat="1" ht="15.75" customHeight="1">
      <c r="A41" s="11" t="s">
        <v>66</v>
      </c>
      <c r="B41" s="31"/>
      <c r="C41" s="76" t="s">
        <v>38</v>
      </c>
      <c r="D41" s="113">
        <f>B5+B6</f>
        <v>1663335.7540000002</v>
      </c>
      <c r="E41" s="86"/>
      <c r="F41" s="56"/>
      <c r="G41" s="77"/>
      <c r="H41" s="79"/>
      <c r="I41" s="79"/>
      <c r="J41" s="79"/>
    </row>
    <row r="42" spans="1:10" s="80" customFormat="1" ht="15.75" customHeight="1" thickBot="1">
      <c r="A42" s="68" t="str">
        <f>A36</f>
        <v>итого расходы</v>
      </c>
      <c r="B42" s="69"/>
      <c r="C42" s="81" t="str">
        <f>C36</f>
        <v>руб</v>
      </c>
      <c r="D42" s="87"/>
      <c r="E42" s="88">
        <f>E36</f>
        <v>1804965.3656000001</v>
      </c>
      <c r="F42" s="56"/>
      <c r="G42" s="77"/>
      <c r="H42" s="79"/>
      <c r="I42" s="79"/>
      <c r="J42" s="79"/>
    </row>
    <row r="43" spans="1:10" s="75" customFormat="1" ht="15.75" customHeight="1" thickBot="1">
      <c r="A43" s="96" t="s">
        <v>21</v>
      </c>
      <c r="B43" s="97"/>
      <c r="C43" s="98" t="s">
        <v>38</v>
      </c>
      <c r="D43" s="99">
        <f>D38+D39+D40+D41-E42</f>
        <v>68083.388400000054</v>
      </c>
      <c r="E43" s="100"/>
      <c r="F43" s="57"/>
      <c r="G43" s="82"/>
      <c r="H43" s="74"/>
      <c r="I43" s="74"/>
    </row>
    <row r="44" spans="1:10" s="21" customFormat="1" ht="16.5" customHeight="1">
      <c r="A44" s="118" t="s">
        <v>36</v>
      </c>
      <c r="B44" s="119"/>
      <c r="C44" s="119"/>
      <c r="D44" s="119"/>
      <c r="E44" s="120"/>
      <c r="F44" s="58"/>
      <c r="G44" s="20"/>
      <c r="H44" s="20"/>
      <c r="I44" s="20"/>
    </row>
    <row r="45" spans="1:10" s="44" customFormat="1" ht="15.75" customHeight="1">
      <c r="A45" s="63" t="s">
        <v>32</v>
      </c>
      <c r="B45" s="116" t="s">
        <v>54</v>
      </c>
      <c r="C45" s="123" t="s">
        <v>55</v>
      </c>
      <c r="D45" s="124"/>
      <c r="E45" s="125"/>
      <c r="F45" s="4"/>
      <c r="G45" s="64"/>
      <c r="H45" s="64"/>
      <c r="I45" s="64"/>
    </row>
    <row r="46" spans="1:10" s="44" customFormat="1" ht="65.25" customHeight="1">
      <c r="A46" s="9"/>
      <c r="B46" s="117"/>
      <c r="C46" s="106" t="s">
        <v>47</v>
      </c>
      <c r="D46" s="106" t="s">
        <v>39</v>
      </c>
      <c r="E46" s="107" t="s">
        <v>73</v>
      </c>
      <c r="F46" s="4"/>
      <c r="G46" s="64"/>
      <c r="H46" s="64"/>
      <c r="I46" s="64"/>
    </row>
    <row r="47" spans="1:10" s="21" customFormat="1" ht="15.75" customHeight="1">
      <c r="A47" s="25" t="s">
        <v>40</v>
      </c>
      <c r="B47" s="83">
        <v>1112979</v>
      </c>
      <c r="C47" s="83">
        <v>1113038</v>
      </c>
      <c r="D47" s="83"/>
      <c r="E47" s="84"/>
      <c r="F47" s="59"/>
      <c r="G47" s="20"/>
      <c r="H47" s="20"/>
      <c r="I47" s="20"/>
    </row>
    <row r="48" spans="1:10" s="21" customFormat="1" ht="15.75" customHeight="1">
      <c r="A48" s="25" t="s">
        <v>41</v>
      </c>
      <c r="B48" s="83">
        <v>689045</v>
      </c>
      <c r="C48" s="83">
        <v>631617</v>
      </c>
      <c r="D48" s="83">
        <v>49583</v>
      </c>
      <c r="E48" s="84"/>
      <c r="F48" s="59"/>
      <c r="G48" s="20"/>
      <c r="H48" s="20"/>
      <c r="I48" s="20"/>
    </row>
    <row r="49" spans="1:9" s="21" customFormat="1" ht="15.75" customHeight="1">
      <c r="A49" s="25" t="s">
        <v>42</v>
      </c>
      <c r="B49" s="83">
        <v>157650</v>
      </c>
      <c r="C49" s="83">
        <v>150331</v>
      </c>
      <c r="D49" s="83">
        <v>5980</v>
      </c>
      <c r="E49" s="84">
        <f>593+827</f>
        <v>1420</v>
      </c>
      <c r="F49" s="59"/>
      <c r="G49" s="20"/>
      <c r="H49" s="20"/>
      <c r="I49" s="20"/>
    </row>
    <row r="50" spans="1:9" s="21" customFormat="1" ht="15.75" customHeight="1">
      <c r="A50" s="25" t="s">
        <v>43</v>
      </c>
      <c r="B50" s="83">
        <v>261592</v>
      </c>
      <c r="C50" s="83">
        <v>250801</v>
      </c>
      <c r="D50" s="83">
        <v>7517</v>
      </c>
      <c r="E50" s="84">
        <f>932+959+1383</f>
        <v>3274</v>
      </c>
      <c r="F50" s="59"/>
      <c r="G50" s="20"/>
      <c r="H50" s="20"/>
      <c r="I50" s="20"/>
    </row>
    <row r="51" spans="1:9" s="21" customFormat="1" ht="15.75" customHeight="1" thickBot="1">
      <c r="A51" s="101" t="s">
        <v>44</v>
      </c>
      <c r="B51" s="102">
        <v>505324</v>
      </c>
      <c r="C51" s="102">
        <v>426874</v>
      </c>
      <c r="D51" s="102">
        <v>99638</v>
      </c>
      <c r="E51" s="103">
        <f>226+60</f>
        <v>286</v>
      </c>
      <c r="F51" s="59"/>
      <c r="G51" s="20"/>
      <c r="H51" s="20"/>
      <c r="I51" s="20"/>
    </row>
    <row r="52" spans="1:9" s="21" customFormat="1" ht="15.75" customHeight="1" thickBot="1">
      <c r="A52" s="19" t="s">
        <v>33</v>
      </c>
      <c r="B52" s="104">
        <f>SUM(B47:B51)</f>
        <v>2726590</v>
      </c>
      <c r="C52" s="104">
        <f>SUM(C47:C51)</f>
        <v>2572661</v>
      </c>
      <c r="D52" s="104">
        <f>SUM(D47:D51)</f>
        <v>162718</v>
      </c>
      <c r="E52" s="105">
        <f>SUM(E47:E51)</f>
        <v>4980</v>
      </c>
      <c r="F52" s="49"/>
      <c r="G52" s="20"/>
      <c r="H52" s="20"/>
      <c r="I52" s="20"/>
    </row>
    <row r="53" spans="1:9" s="75" customFormat="1" ht="32.25" thickBot="1">
      <c r="A53" s="108" t="s">
        <v>74</v>
      </c>
      <c r="B53" s="109"/>
      <c r="C53" s="109"/>
      <c r="D53" s="109">
        <f>B51-C51-D51-E51+B49-C49-D49-E49</f>
        <v>-21555</v>
      </c>
      <c r="E53" s="110"/>
      <c r="F53" s="54"/>
    </row>
    <row r="54" spans="1:9">
      <c r="A54" s="17" t="s">
        <v>13</v>
      </c>
      <c r="B54" s="17"/>
      <c r="C54" s="60"/>
      <c r="D54" s="61"/>
      <c r="E54" s="17"/>
    </row>
  </sheetData>
  <mergeCells count="5">
    <mergeCell ref="D4:E4"/>
    <mergeCell ref="B45:B46"/>
    <mergeCell ref="A44:E44"/>
    <mergeCell ref="A37:C37"/>
    <mergeCell ref="C45:E45"/>
  </mergeCells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2018-02-05T10:35:23Z</cp:lastPrinted>
  <dcterms:created xsi:type="dcterms:W3CDTF">2016-04-22T06:39:22Z</dcterms:created>
  <dcterms:modified xsi:type="dcterms:W3CDTF">2018-03-16T10:11:02Z</dcterms:modified>
</cp:coreProperties>
</file>