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8"/>
  <c r="E18"/>
  <c r="E44" l="1"/>
  <c r="E45"/>
  <c r="B46"/>
  <c r="C46"/>
  <c r="E46"/>
  <c r="E19"/>
  <c r="E27"/>
  <c r="E26"/>
  <c r="E23"/>
  <c r="C30"/>
  <c r="C36" s="1"/>
  <c r="D33"/>
  <c r="A36"/>
  <c r="E21"/>
  <c r="B6"/>
  <c r="D46"/>
  <c r="D12"/>
  <c r="E29" l="1"/>
  <c r="D29" s="1"/>
  <c r="D14"/>
  <c r="D30" s="1"/>
  <c r="E17"/>
  <c r="E16"/>
  <c r="D15"/>
  <c r="D13" l="1"/>
  <c r="D11"/>
  <c r="E9"/>
  <c r="B5"/>
  <c r="D35" s="1"/>
  <c r="D19"/>
  <c r="E10" l="1"/>
  <c r="E30" s="1"/>
  <c r="E36" l="1"/>
  <c r="D37" s="1"/>
</calcChain>
</file>

<file path=xl/sharedStrings.xml><?xml version="1.0" encoding="utf-8"?>
<sst xmlns="http://schemas.openxmlformats.org/spreadsheetml/2006/main" count="104" uniqueCount="72">
  <si>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</si>
  <si>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</si>
  <si>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</si>
  <si>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</si>
  <si>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</si>
  <si>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</si>
  <si>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</si>
  <si>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</si>
  <si>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</si>
  <si>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</si>
  <si>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</si>
  <si>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</si>
  <si>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</si>
  <si>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</si>
  <si>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</si>
  <si>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</si>
  <si>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</si>
  <si>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</si>
  <si>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д.52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</si>
  <si>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</si>
  <si>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</si>
  <si>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</si>
  <si>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</si>
  <si>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</si>
  <si>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</si>
  <si>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</si>
  <si>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</si>
  <si>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</si>
  <si>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8.Работы по ремонту общедомового имущества всего, в т.ч.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</si>
  <si>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</si>
  <si>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</si>
  <si>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</si>
  <si>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</si>
  <si>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</si>
  <si>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</si>
  <si>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</si>
  <si>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</si>
  <si>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</si>
  <si>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</si>
  <si>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</si>
  <si>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</si>
  <si>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</si>
  <si>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</si>
  <si>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</si>
  <si>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апрель</t>
  </si>
  <si>
    <t>июль</t>
  </si>
  <si>
    <t>замена светильников 22 шт</t>
  </si>
  <si>
    <t>Предоставлено РСО по приборам учета, руб</t>
  </si>
  <si>
    <t>Всего начислено УК Атал</t>
  </si>
  <si>
    <t>май,сентябрь</t>
  </si>
  <si>
    <t>установка нового информстенда в подъезде после пожара</t>
  </si>
  <si>
    <t>подготовка к отопит.сезону и окраска теплоузлов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</si>
  <si>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</si>
  <si>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</si>
  <si>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</si>
  <si>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</si>
  <si>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замена разводки отопления в подвале</t>
  </si>
  <si>
    <t>ремонт и восстановление межпанельных швов, кв.75,81</t>
  </si>
  <si>
    <t>май,июль,сент</t>
  </si>
  <si>
    <t>ремонт мягкой кровли, часть кв. 97,103-108</t>
  </si>
  <si>
    <t>устранение следов в секции от протечек кровли кв.103-108</t>
  </si>
  <si>
    <t>поверка общедомового прибора учета (ОДПУ)</t>
  </si>
  <si>
    <t>замена стояков отопления кв.47,4</t>
  </si>
  <si>
    <t>янв,ноябрь</t>
  </si>
  <si>
    <t>апрель,авг,дек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</si>
  <si>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</si>
  <si>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</si>
  <si>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7. Обслуживание спецсчета</t>
  </si>
  <si>
    <t>9. Расходы на коммунальные услуги потребляемые в целях содержания общего имущества дома</t>
  </si>
  <si>
    <t>Начислено взносов по дому на капит.ремонт по состоянию на 01.01.2018г</t>
  </si>
  <si>
    <t>тыс.руб.</t>
  </si>
  <si>
    <t>Оплачено собственниками на спецсчет взносов на капит.ремонт по состоянию на 01.01.2018г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</si>
</sst>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5" fillId="0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7" fillId="0" borderId="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2" fontId="6" fillId="0" borderId="13" xfId="0" applyNumberFormat="1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" fontId="5" fillId="0" borderId="10" xfId="0" applyNumberFormat="1" applyFont="1" applyFill="1" applyBorder="1" applyAlignment="1">
      <alignment vertical="top" wrapText="1"/>
    </xf>
    <xf numFmtId="2" fontId="5" fillId="0" borderId="1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/>
    </xf>
    <xf numFmtId="0" fontId="7" fillId="0" borderId="15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0" fontId="9" fillId="0" borderId="0" xfId="0" applyFont="1" applyFill="1"/>
    <xf numFmtId="0" fontId="0" fillId="0" borderId="0" xfId="0" applyFont="1" applyFill="1"/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1" fontId="7" fillId="0" borderId="13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0" fontId="5" fillId="0" borderId="12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7" fillId="0" borderId="17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13" xfId="1" applyNumberFormat="1" applyFont="1" applyFill="1" applyBorder="1" applyAlignment="1">
      <alignment vertical="top" wrapText="1"/>
    </xf>
    <xf numFmtId="164" fontId="7" fillId="0" borderId="14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4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4" xfId="1" applyNumberFormat="1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164" fontId="6" fillId="0" borderId="13" xfId="1" applyNumberFormat="1" applyFont="1" applyFill="1" applyBorder="1" applyAlignment="1">
      <alignment vertical="top"/>
    </xf>
    <xf numFmtId="164" fontId="6" fillId="0" borderId="14" xfId="1" applyNumberFormat="1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vertical="top"/>
    </xf>
    <xf numFmtId="164" fontId="5" fillId="0" borderId="10" xfId="1" applyNumberFormat="1" applyFont="1" applyFill="1" applyBorder="1" applyAlignment="1">
      <alignment vertical="top"/>
    </xf>
    <xf numFmtId="164" fontId="5" fillId="0" borderId="11" xfId="1" applyNumberFormat="1" applyFont="1" applyFill="1" applyBorder="1" applyAlignment="1">
      <alignment vertical="top"/>
    </xf>
    <xf numFmtId="0" fontId="8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center" vertical="top" wrapText="1"/>
    </xf>
    <xf numFmtId="164" fontId="8" fillId="2" borderId="10" xfId="1" applyNumberFormat="1" applyFont="1" applyFill="1" applyBorder="1" applyAlignment="1">
      <alignment vertical="top" wrapText="1"/>
    </xf>
    <xf numFmtId="164" fontId="8" fillId="2" borderId="11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2" fontId="6" fillId="0" borderId="10" xfId="0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164" fontId="7" fillId="0" borderId="16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5" fillId="0" borderId="10" xfId="1" applyNumberFormat="1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164" fontId="5" fillId="2" borderId="6" xfId="1" applyNumberFormat="1" applyFont="1" applyFill="1" applyBorder="1" applyAlignment="1">
      <alignment vertical="top" wrapText="1"/>
    </xf>
    <xf numFmtId="164" fontId="8" fillId="0" borderId="0" xfId="1" applyNumberFormat="1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7" fillId="0" borderId="0" xfId="0" applyFont="1"/>
    <xf numFmtId="0" fontId="11" fillId="0" borderId="0" xfId="0" applyFont="1"/>
    <xf numFmtId="164" fontId="5" fillId="0" borderId="0" xfId="1" applyNumberFormat="1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1" xfId="0" applyNumberFormat="1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topLeftCell="A28" workbookViewId="0">
      <selection activeCell="E15" sqref="E15"/>
    </sheetView>
  </sheetViews>
  <sheetFormatPr defaultRowHeight="16.5"/>
  <cols>
    <col min="1" max="1" width="73.7109375" style="2" customWidth="1"/>
    <col min="2" max="2" width="15.28515625" style="2" customWidth="1"/>
    <col min="3" max="3" width="13.42578125" style="2" customWidth="1"/>
    <col min="4" max="4" width="16.140625" style="2" customWidth="1"/>
    <col min="5" max="5" width="14.85546875" style="2" customWidth="1"/>
    <col min="6" max="6" width="9.85546875" style="2" bestFit="1" customWidth="1"/>
    <col min="7" max="7" width="9.140625" style="16"/>
    <col min="8" max="10" width="9.140625" style="1"/>
  </cols>
  <sheetData>
    <row r="1" spans="1:10" s="18" customFormat="1" ht="31.5">
      <c r="A1" s="40" t="s">
        <v>14</v>
      </c>
      <c r="B1" s="2"/>
      <c r="C1" s="2" t="s">
        <v>32</v>
      </c>
      <c r="D1" s="41" t="s">
        <v>26</v>
      </c>
      <c r="E1" s="41">
        <v>12</v>
      </c>
      <c r="F1" s="2"/>
      <c r="G1" s="35"/>
      <c r="H1" s="17"/>
      <c r="I1" s="17"/>
      <c r="J1" s="17"/>
    </row>
    <row r="2" spans="1:10" s="18" customFormat="1">
      <c r="A2" s="42" t="s">
        <v>18</v>
      </c>
      <c r="B2" s="2"/>
      <c r="C2" s="2"/>
      <c r="D2" s="2"/>
      <c r="E2" s="2"/>
      <c r="F2" s="2"/>
      <c r="G2" s="35"/>
      <c r="H2" s="17"/>
      <c r="I2" s="17"/>
      <c r="J2" s="17"/>
    </row>
    <row r="3" spans="1:10" s="18" customFormat="1">
      <c r="A3" s="2" t="s">
        <v>33</v>
      </c>
      <c r="B3" s="2">
        <v>3704.59</v>
      </c>
      <c r="C3" s="2"/>
      <c r="D3" s="2"/>
      <c r="E3" s="2"/>
      <c r="F3" s="2"/>
      <c r="G3" s="35"/>
      <c r="H3" s="17"/>
      <c r="I3" s="17"/>
      <c r="J3" s="17"/>
    </row>
    <row r="4" spans="1:10" s="18" customFormat="1">
      <c r="A4" s="2" t="s">
        <v>0</v>
      </c>
      <c r="B4" s="2">
        <v>20.79</v>
      </c>
      <c r="C4" s="2"/>
      <c r="D4" s="2"/>
      <c r="E4" s="2"/>
      <c r="F4" s="2"/>
      <c r="G4" s="35"/>
      <c r="H4" s="17"/>
      <c r="I4" s="17"/>
      <c r="J4" s="17"/>
    </row>
    <row r="5" spans="1:10" s="18" customFormat="1">
      <c r="A5" s="2" t="s">
        <v>25</v>
      </c>
      <c r="B5" s="115">
        <f>B3*B4*E1</f>
        <v>924221.11320000002</v>
      </c>
      <c r="C5" s="43"/>
      <c r="D5" s="43"/>
      <c r="E5" s="2"/>
      <c r="F5" s="43"/>
      <c r="G5" s="2"/>
      <c r="H5" s="17"/>
      <c r="I5" s="17"/>
      <c r="J5" s="17"/>
    </row>
    <row r="6" spans="1:10" s="18" customFormat="1" ht="31.5">
      <c r="A6" s="2" t="s">
        <v>65</v>
      </c>
      <c r="B6" s="115">
        <f>-60012.16-10289.19</f>
        <v>-70301.350000000006</v>
      </c>
      <c r="C6" s="43"/>
      <c r="D6" s="43"/>
      <c r="E6" s="2"/>
      <c r="F6" s="43"/>
      <c r="G6" s="2"/>
      <c r="H6" s="17"/>
      <c r="I6" s="17"/>
    </row>
    <row r="7" spans="1:10" s="18" customFormat="1" ht="17.25" thickBot="1">
      <c r="A7" s="2" t="s">
        <v>1</v>
      </c>
      <c r="B7" s="2">
        <v>99.32</v>
      </c>
      <c r="C7" s="2"/>
      <c r="D7" s="2"/>
      <c r="E7" s="2"/>
      <c r="F7" s="43"/>
      <c r="G7" s="100"/>
      <c r="H7" s="17"/>
      <c r="I7" s="17"/>
      <c r="J7" s="17"/>
    </row>
    <row r="8" spans="1:10" s="20" customFormat="1" ht="67.5" customHeight="1">
      <c r="A8" s="3" t="s">
        <v>2</v>
      </c>
      <c r="B8" s="5" t="s">
        <v>15</v>
      </c>
      <c r="C8" s="5" t="s">
        <v>22</v>
      </c>
      <c r="D8" s="5" t="s">
        <v>24</v>
      </c>
      <c r="E8" s="4" t="s">
        <v>23</v>
      </c>
      <c r="F8" s="6"/>
      <c r="G8" s="6"/>
      <c r="H8" s="19"/>
      <c r="I8" s="19"/>
      <c r="J8" s="19"/>
    </row>
    <row r="9" spans="1:10" s="18" customFormat="1" ht="15.75" customHeight="1">
      <c r="A9" s="7" t="s">
        <v>3</v>
      </c>
      <c r="B9" s="11" t="s">
        <v>16</v>
      </c>
      <c r="C9" s="34" t="s">
        <v>27</v>
      </c>
      <c r="D9" s="8">
        <v>0.89</v>
      </c>
      <c r="E9" s="83">
        <f>D9*B3*E1</f>
        <v>39565.021200000003</v>
      </c>
      <c r="F9" s="2"/>
      <c r="G9" s="100"/>
      <c r="H9" s="17"/>
      <c r="I9" s="17"/>
      <c r="J9" s="17"/>
    </row>
    <row r="10" spans="1:10" s="18" customFormat="1" ht="47.25">
      <c r="A10" s="7" t="s">
        <v>4</v>
      </c>
      <c r="B10" s="11" t="s">
        <v>16</v>
      </c>
      <c r="C10" s="34" t="s">
        <v>27</v>
      </c>
      <c r="D10" s="8">
        <f>4.63+D11+D12+D13</f>
        <v>6.0689581573129558</v>
      </c>
      <c r="E10" s="83">
        <f>D10*E1*B3</f>
        <v>269796.02040000004</v>
      </c>
      <c r="F10" s="2"/>
      <c r="G10" s="100"/>
      <c r="H10" s="17"/>
      <c r="I10" s="17"/>
      <c r="J10" s="17"/>
    </row>
    <row r="11" spans="1:10" s="18" customFormat="1" ht="15.75" customHeight="1">
      <c r="A11" s="9" t="s">
        <v>5</v>
      </c>
      <c r="B11" s="11"/>
      <c r="C11" s="34" t="s">
        <v>27</v>
      </c>
      <c r="D11" s="8">
        <f>E11/E1/B3</f>
        <v>0.13541759456961949</v>
      </c>
      <c r="E11" s="83">
        <v>6020</v>
      </c>
      <c r="F11" s="2"/>
      <c r="G11" s="100"/>
      <c r="H11" s="17"/>
      <c r="I11" s="17"/>
      <c r="J11" s="17"/>
    </row>
    <row r="12" spans="1:10" s="18" customFormat="1" ht="15.75" customHeight="1">
      <c r="A12" s="9" t="s">
        <v>6</v>
      </c>
      <c r="B12" s="11"/>
      <c r="C12" s="34" t="s">
        <v>27</v>
      </c>
      <c r="D12" s="8">
        <f>E12/E1/B3</f>
        <v>0.27839338046405493</v>
      </c>
      <c r="E12" s="83">
        <v>12376</v>
      </c>
      <c r="F12" s="2"/>
      <c r="G12" s="100"/>
      <c r="H12" s="17"/>
      <c r="I12" s="17"/>
      <c r="J12" s="17"/>
    </row>
    <row r="13" spans="1:10" s="18" customFormat="1" ht="15.75" customHeight="1">
      <c r="A13" s="9" t="s">
        <v>7</v>
      </c>
      <c r="B13" s="11" t="s">
        <v>16</v>
      </c>
      <c r="C13" s="34" t="s">
        <v>27</v>
      </c>
      <c r="D13" s="8">
        <f>E13/B3/E1</f>
        <v>1.0251471822792806</v>
      </c>
      <c r="E13" s="83">
        <v>45573</v>
      </c>
      <c r="F13" s="2"/>
      <c r="G13" s="100"/>
      <c r="H13" s="17"/>
      <c r="I13" s="17"/>
      <c r="J13" s="17"/>
    </row>
    <row r="14" spans="1:10" s="18" customFormat="1" ht="47.25">
      <c r="A14" s="7" t="s">
        <v>8</v>
      </c>
      <c r="B14" s="11" t="s">
        <v>16</v>
      </c>
      <c r="C14" s="34" t="s">
        <v>27</v>
      </c>
      <c r="D14" s="8">
        <f>E14/E1/B3</f>
        <v>4.2638096703458856</v>
      </c>
      <c r="E14" s="83">
        <v>189548</v>
      </c>
      <c r="F14" s="2"/>
      <c r="G14" s="100"/>
      <c r="H14" s="17"/>
      <c r="I14" s="17"/>
      <c r="J14" s="17"/>
    </row>
    <row r="15" spans="1:10" s="18" customFormat="1">
      <c r="A15" s="7" t="s">
        <v>9</v>
      </c>
      <c r="B15" s="11" t="s">
        <v>16</v>
      </c>
      <c r="C15" s="34" t="s">
        <v>27</v>
      </c>
      <c r="D15" s="8">
        <f>E15/E1/B3</f>
        <v>2.6518229187755367</v>
      </c>
      <c r="E15" s="83">
        <v>117887</v>
      </c>
      <c r="F15" s="2"/>
      <c r="G15" s="100"/>
      <c r="H15" s="17"/>
      <c r="I15" s="17"/>
      <c r="J15" s="17"/>
    </row>
    <row r="16" spans="1:10" s="18" customFormat="1" ht="15.75" customHeight="1">
      <c r="A16" s="7" t="s">
        <v>10</v>
      </c>
      <c r="B16" s="11" t="s">
        <v>16</v>
      </c>
      <c r="C16" s="34" t="s">
        <v>27</v>
      </c>
      <c r="D16" s="8">
        <v>0.56999999999999995</v>
      </c>
      <c r="E16" s="83">
        <f>D16*E1*B3</f>
        <v>25339.3956</v>
      </c>
      <c r="F16" s="2"/>
      <c r="G16" s="100"/>
      <c r="H16" s="17"/>
      <c r="I16" s="17"/>
      <c r="J16" s="17"/>
    </row>
    <row r="17" spans="1:10" s="18" customFormat="1" ht="47.25">
      <c r="A17" s="28" t="s">
        <v>11</v>
      </c>
      <c r="B17" s="23" t="s">
        <v>16</v>
      </c>
      <c r="C17" s="24" t="s">
        <v>27</v>
      </c>
      <c r="D17" s="29">
        <v>0.49</v>
      </c>
      <c r="E17" s="84">
        <f>D17*E1*B3</f>
        <v>21782.9892</v>
      </c>
      <c r="F17" s="2"/>
      <c r="G17" s="100"/>
      <c r="H17" s="17"/>
      <c r="I17" s="17"/>
      <c r="J17" s="17"/>
    </row>
    <row r="18" spans="1:10" s="18" customFormat="1" ht="17.25" thickBot="1">
      <c r="A18" s="28" t="s">
        <v>67</v>
      </c>
      <c r="B18" s="23" t="s">
        <v>16</v>
      </c>
      <c r="C18" s="24" t="s">
        <v>27</v>
      </c>
      <c r="D18" s="29">
        <f>E18/E1/B3</f>
        <v>1.4999999999999999E-2</v>
      </c>
      <c r="E18" s="84">
        <f>0.18*1*B3</f>
        <v>666.82619999999997</v>
      </c>
      <c r="F18" s="2"/>
      <c r="G18" s="100"/>
      <c r="H18" s="17"/>
      <c r="I18" s="17"/>
      <c r="J18" s="17"/>
    </row>
    <row r="19" spans="1:10" s="18" customFormat="1">
      <c r="A19" s="106" t="s">
        <v>28</v>
      </c>
      <c r="B19" s="107"/>
      <c r="C19" s="107"/>
      <c r="D19" s="108">
        <f>E19/E1/B3</f>
        <v>2.0002987285142666</v>
      </c>
      <c r="E19" s="109">
        <f>E20+E21+E22+E23+E24+E25+E26+E27+E28</f>
        <v>88923.44</v>
      </c>
      <c r="F19" s="2"/>
      <c r="G19" s="100"/>
      <c r="H19" s="17"/>
      <c r="I19" s="17"/>
      <c r="J19" s="17"/>
    </row>
    <row r="20" spans="1:10" s="18" customFormat="1">
      <c r="A20" s="10" t="s">
        <v>60</v>
      </c>
      <c r="B20" s="11" t="s">
        <v>44</v>
      </c>
      <c r="C20" s="34" t="s">
        <v>27</v>
      </c>
      <c r="D20" s="12"/>
      <c r="E20" s="85">
        <v>5967.26</v>
      </c>
      <c r="F20" s="2"/>
      <c r="G20" s="100"/>
      <c r="H20" s="17"/>
      <c r="I20" s="17"/>
      <c r="J20" s="17"/>
    </row>
    <row r="21" spans="1:10" s="18" customFormat="1">
      <c r="A21" s="10" t="s">
        <v>61</v>
      </c>
      <c r="B21" s="11" t="s">
        <v>49</v>
      </c>
      <c r="C21" s="34" t="s">
        <v>27</v>
      </c>
      <c r="D21" s="12"/>
      <c r="E21" s="85">
        <f>1800+7624.2</f>
        <v>9424.2000000000007</v>
      </c>
      <c r="F21" s="2"/>
      <c r="G21" s="100"/>
      <c r="H21" s="17"/>
      <c r="I21" s="17"/>
      <c r="J21" s="17"/>
    </row>
    <row r="22" spans="1:10" s="18" customFormat="1">
      <c r="A22" s="10" t="s">
        <v>51</v>
      </c>
      <c r="B22" s="11" t="s">
        <v>21</v>
      </c>
      <c r="C22" s="34" t="s">
        <v>27</v>
      </c>
      <c r="D22" s="12"/>
      <c r="E22" s="85">
        <v>3417.52</v>
      </c>
      <c r="F22" s="2"/>
      <c r="G22" s="100"/>
      <c r="H22" s="17"/>
      <c r="I22" s="17"/>
      <c r="J22" s="17"/>
    </row>
    <row r="23" spans="1:10" s="18" customFormat="1" ht="15.75" customHeight="1">
      <c r="A23" s="10" t="s">
        <v>56</v>
      </c>
      <c r="B23" s="11" t="s">
        <v>58</v>
      </c>
      <c r="C23" s="34" t="s">
        <v>27</v>
      </c>
      <c r="D23" s="12"/>
      <c r="E23" s="85">
        <f>4011.15+13938.1+6783.96</f>
        <v>24733.21</v>
      </c>
      <c r="F23" s="2"/>
      <c r="G23" s="100"/>
      <c r="H23" s="17"/>
      <c r="I23" s="17"/>
      <c r="J23" s="17"/>
    </row>
    <row r="24" spans="1:10" s="18" customFormat="1">
      <c r="A24" s="10" t="s">
        <v>46</v>
      </c>
      <c r="B24" s="11" t="s">
        <v>20</v>
      </c>
      <c r="C24" s="34" t="s">
        <v>27</v>
      </c>
      <c r="D24" s="12"/>
      <c r="E24" s="85">
        <v>17956.28</v>
      </c>
      <c r="F24" s="2"/>
      <c r="G24" s="100"/>
      <c r="H24" s="17"/>
      <c r="I24" s="17"/>
      <c r="J24" s="17"/>
    </row>
    <row r="25" spans="1:10" s="18" customFormat="1">
      <c r="A25" s="10" t="s">
        <v>50</v>
      </c>
      <c r="B25" s="11" t="s">
        <v>21</v>
      </c>
      <c r="C25" s="34" t="s">
        <v>27</v>
      </c>
      <c r="D25" s="8"/>
      <c r="E25" s="85">
        <v>1114.68</v>
      </c>
      <c r="F25" s="2"/>
      <c r="G25" s="100"/>
      <c r="H25" s="17"/>
      <c r="I25" s="17"/>
      <c r="J25" s="17"/>
    </row>
    <row r="26" spans="1:10" s="18" customFormat="1">
      <c r="A26" s="10" t="s">
        <v>62</v>
      </c>
      <c r="B26" s="11" t="s">
        <v>63</v>
      </c>
      <c r="C26" s="34" t="s">
        <v>27</v>
      </c>
      <c r="D26" s="8"/>
      <c r="E26" s="85">
        <f>1225.29+963.73</f>
        <v>2189.02</v>
      </c>
      <c r="F26" s="2"/>
      <c r="G26" s="100"/>
      <c r="H26" s="17"/>
      <c r="I26" s="17"/>
      <c r="J26" s="17"/>
    </row>
    <row r="27" spans="1:10" s="18" customFormat="1">
      <c r="A27" s="10" t="s">
        <v>59</v>
      </c>
      <c r="B27" s="11" t="s">
        <v>64</v>
      </c>
      <c r="C27" s="34" t="s">
        <v>27</v>
      </c>
      <c r="D27" s="8"/>
      <c r="E27" s="85">
        <f>3295.17+11731.77+3334.33</f>
        <v>18361.27</v>
      </c>
      <c r="F27" s="2"/>
      <c r="G27" s="100"/>
      <c r="H27" s="17"/>
      <c r="I27" s="17"/>
      <c r="J27" s="17"/>
    </row>
    <row r="28" spans="1:10" s="18" customFormat="1" ht="17.25" thickBot="1">
      <c r="A28" s="74" t="s">
        <v>57</v>
      </c>
      <c r="B28" s="23" t="s">
        <v>45</v>
      </c>
      <c r="C28" s="24" t="s">
        <v>27</v>
      </c>
      <c r="D28" s="29"/>
      <c r="E28" s="86">
        <v>5760</v>
      </c>
      <c r="F28" s="2"/>
      <c r="G28" s="100"/>
      <c r="H28" s="17"/>
      <c r="I28" s="17"/>
      <c r="J28" s="17"/>
    </row>
    <row r="29" spans="1:10" s="26" customFormat="1" ht="32.25" thickBot="1">
      <c r="A29" s="75" t="s">
        <v>68</v>
      </c>
      <c r="B29" s="76"/>
      <c r="C29" s="76" t="s">
        <v>27</v>
      </c>
      <c r="D29" s="101">
        <f>E29/E1/B3</f>
        <v>1.8172051428093257</v>
      </c>
      <c r="E29" s="102">
        <f>D46</f>
        <v>80784</v>
      </c>
      <c r="F29" s="36"/>
      <c r="G29" s="37"/>
      <c r="H29" s="25"/>
      <c r="I29" s="25"/>
      <c r="J29" s="25"/>
    </row>
    <row r="30" spans="1:10" s="18" customFormat="1" ht="17.25" thickBot="1">
      <c r="A30" s="31" t="s">
        <v>12</v>
      </c>
      <c r="B30" s="32"/>
      <c r="C30" s="61" t="str">
        <f>C27</f>
        <v>руб</v>
      </c>
      <c r="D30" s="33">
        <f>D9+D10+D14+D15+D16+D17+D19+D29+D18</f>
        <v>18.767094617757973</v>
      </c>
      <c r="E30" s="105">
        <f>E9+E10+E14+E15+E16+E17+E19+E29+E18</f>
        <v>834292.69260000018</v>
      </c>
      <c r="F30" s="44"/>
      <c r="G30" s="15"/>
      <c r="H30" s="17"/>
      <c r="I30" s="17"/>
      <c r="J30" s="17"/>
    </row>
    <row r="31" spans="1:10" s="26" customFormat="1" thickBot="1">
      <c r="A31" s="123" t="s">
        <v>42</v>
      </c>
      <c r="B31" s="124"/>
      <c r="C31" s="124"/>
      <c r="D31" s="56" t="s">
        <v>52</v>
      </c>
      <c r="E31" s="57" t="s">
        <v>53</v>
      </c>
      <c r="F31" s="38"/>
      <c r="G31" s="36"/>
      <c r="H31" s="58"/>
      <c r="I31" s="25"/>
      <c r="J31" s="25"/>
    </row>
    <row r="32" spans="1:10" s="65" customFormat="1" ht="32.25" customHeight="1">
      <c r="A32" s="45" t="s">
        <v>54</v>
      </c>
      <c r="B32" s="30"/>
      <c r="C32" s="62" t="s">
        <v>35</v>
      </c>
      <c r="D32" s="103">
        <v>30293</v>
      </c>
      <c r="E32" s="79"/>
      <c r="F32" s="46"/>
      <c r="G32" s="63"/>
      <c r="H32" s="64"/>
      <c r="I32" s="64"/>
      <c r="J32" s="64"/>
    </row>
    <row r="33" spans="1:10" s="65" customFormat="1">
      <c r="A33" s="9" t="s">
        <v>17</v>
      </c>
      <c r="B33" s="27"/>
      <c r="C33" s="66" t="s">
        <v>35</v>
      </c>
      <c r="D33" s="104">
        <f>900*E1</f>
        <v>10800</v>
      </c>
      <c r="E33" s="80"/>
      <c r="F33" s="46"/>
      <c r="G33" s="63"/>
      <c r="H33" s="64"/>
      <c r="I33" s="64"/>
      <c r="J33" s="64"/>
    </row>
    <row r="34" spans="1:10" s="65" customFormat="1" ht="31.5">
      <c r="A34" s="9" t="s">
        <v>31</v>
      </c>
      <c r="B34" s="27"/>
      <c r="C34" s="66" t="s">
        <v>35</v>
      </c>
      <c r="D34" s="104">
        <v>12967</v>
      </c>
      <c r="E34" s="80"/>
      <c r="F34" s="47"/>
      <c r="G34" s="63"/>
      <c r="H34" s="64"/>
      <c r="I34" s="64"/>
      <c r="J34" s="64"/>
    </row>
    <row r="35" spans="1:10" s="69" customFormat="1" ht="15.75" customHeight="1">
      <c r="A35" s="9" t="s">
        <v>55</v>
      </c>
      <c r="B35" s="27"/>
      <c r="C35" s="66" t="s">
        <v>35</v>
      </c>
      <c r="D35" s="104">
        <f>B5+B6</f>
        <v>853919.76320000004</v>
      </c>
      <c r="E35" s="80"/>
      <c r="F35" s="48"/>
      <c r="G35" s="67"/>
      <c r="H35" s="68"/>
      <c r="I35" s="68"/>
      <c r="J35" s="68"/>
    </row>
    <row r="36" spans="1:10" s="69" customFormat="1" ht="15.75" customHeight="1" thickBot="1">
      <c r="A36" s="59" t="str">
        <f>A30</f>
        <v>итого расходы</v>
      </c>
      <c r="B36" s="60"/>
      <c r="C36" s="70" t="str">
        <f>C30</f>
        <v>руб</v>
      </c>
      <c r="D36" s="81"/>
      <c r="E36" s="82">
        <f>E30</f>
        <v>834292.69260000018</v>
      </c>
      <c r="F36" s="48"/>
      <c r="G36" s="67"/>
      <c r="H36" s="68"/>
      <c r="I36" s="68"/>
      <c r="J36" s="68"/>
    </row>
    <row r="37" spans="1:10" s="73" customFormat="1" ht="15.75" customHeight="1" thickBot="1">
      <c r="A37" s="93" t="s">
        <v>19</v>
      </c>
      <c r="B37" s="94"/>
      <c r="C37" s="95" t="s">
        <v>35</v>
      </c>
      <c r="D37" s="96">
        <f>D32+D33+D34+D35-E36</f>
        <v>73687.070599999861</v>
      </c>
      <c r="E37" s="97"/>
      <c r="F37" s="49"/>
      <c r="G37" s="71"/>
      <c r="H37" s="72"/>
      <c r="I37" s="72"/>
      <c r="J37" s="72"/>
    </row>
    <row r="38" spans="1:10" s="18" customFormat="1">
      <c r="A38" s="120" t="s">
        <v>34</v>
      </c>
      <c r="B38" s="121"/>
      <c r="C38" s="121"/>
      <c r="D38" s="121"/>
      <c r="E38" s="122"/>
      <c r="F38" s="50"/>
      <c r="G38" s="35"/>
      <c r="H38" s="17"/>
      <c r="I38" s="17"/>
      <c r="J38" s="17"/>
    </row>
    <row r="39" spans="1:10" s="55" customFormat="1" ht="15.75" customHeight="1">
      <c r="A39" s="39" t="s">
        <v>29</v>
      </c>
      <c r="B39" s="118" t="s">
        <v>47</v>
      </c>
      <c r="C39" s="125" t="s">
        <v>48</v>
      </c>
      <c r="D39" s="126"/>
      <c r="E39" s="127"/>
      <c r="F39" s="14"/>
      <c r="G39" s="54"/>
      <c r="H39" s="54"/>
      <c r="I39" s="54"/>
    </row>
    <row r="40" spans="1:10" s="55" customFormat="1" ht="65.25" customHeight="1">
      <c r="A40" s="7"/>
      <c r="B40" s="119"/>
      <c r="C40" s="98" t="s">
        <v>43</v>
      </c>
      <c r="D40" s="98" t="s">
        <v>36</v>
      </c>
      <c r="E40" s="99" t="s">
        <v>66</v>
      </c>
      <c r="F40" s="14"/>
      <c r="G40" s="54"/>
      <c r="H40" s="54"/>
      <c r="I40" s="54"/>
    </row>
    <row r="41" spans="1:10" s="18" customFormat="1" ht="15.75" customHeight="1">
      <c r="A41" s="21" t="s">
        <v>37</v>
      </c>
      <c r="B41" s="77">
        <v>898966</v>
      </c>
      <c r="C41" s="77">
        <v>899006</v>
      </c>
      <c r="D41" s="77"/>
      <c r="E41" s="78"/>
      <c r="F41" s="51"/>
      <c r="G41" s="35"/>
      <c r="H41" s="17"/>
      <c r="I41" s="17"/>
      <c r="J41" s="17"/>
    </row>
    <row r="42" spans="1:10" s="18" customFormat="1" ht="15.75" customHeight="1">
      <c r="A42" s="21" t="s">
        <v>38</v>
      </c>
      <c r="B42" s="77">
        <v>614729</v>
      </c>
      <c r="C42" s="77">
        <v>567922</v>
      </c>
      <c r="D42" s="77">
        <v>40105</v>
      </c>
      <c r="E42" s="78"/>
      <c r="F42" s="51"/>
      <c r="G42" s="35"/>
      <c r="H42" s="17"/>
      <c r="I42" s="17"/>
      <c r="J42" s="17"/>
    </row>
    <row r="43" spans="1:10" s="18" customFormat="1" ht="15.75" customHeight="1">
      <c r="A43" s="21" t="s">
        <v>39</v>
      </c>
      <c r="B43" s="77">
        <v>117298</v>
      </c>
      <c r="C43" s="77">
        <v>112321</v>
      </c>
      <c r="D43" s="77">
        <v>4525</v>
      </c>
      <c r="E43" s="78">
        <v>496</v>
      </c>
      <c r="F43" s="51"/>
      <c r="G43" s="35"/>
      <c r="H43" s="17"/>
      <c r="I43" s="17"/>
      <c r="J43" s="17"/>
    </row>
    <row r="44" spans="1:10" s="18" customFormat="1" ht="15.75" customHeight="1">
      <c r="A44" s="21" t="s">
        <v>40</v>
      </c>
      <c r="B44" s="77">
        <v>206507</v>
      </c>
      <c r="C44" s="77">
        <v>199152</v>
      </c>
      <c r="D44" s="77">
        <v>5575</v>
      </c>
      <c r="E44" s="78">
        <f>1205+575</f>
        <v>1780</v>
      </c>
      <c r="F44" s="51"/>
      <c r="G44" s="35"/>
      <c r="H44" s="17"/>
      <c r="I44" s="17"/>
      <c r="J44" s="17"/>
    </row>
    <row r="45" spans="1:10" s="18" customFormat="1" ht="15.75" customHeight="1" thickBot="1">
      <c r="A45" s="22" t="s">
        <v>41</v>
      </c>
      <c r="B45" s="88">
        <v>390753</v>
      </c>
      <c r="C45" s="88">
        <v>359940</v>
      </c>
      <c r="D45" s="88">
        <v>30579</v>
      </c>
      <c r="E45" s="89">
        <f>182+60</f>
        <v>242</v>
      </c>
      <c r="F45" s="51"/>
      <c r="G45" s="35"/>
      <c r="H45" s="17"/>
      <c r="I45" s="17"/>
      <c r="J45" s="17"/>
    </row>
    <row r="46" spans="1:10" s="18" customFormat="1" ht="15.75" customHeight="1" thickBot="1">
      <c r="A46" s="87" t="s">
        <v>30</v>
      </c>
      <c r="B46" s="90">
        <f>SUM(B41:B45)</f>
        <v>2228253</v>
      </c>
      <c r="C46" s="91">
        <f>SUM(C41:C45)</f>
        <v>2138341</v>
      </c>
      <c r="D46" s="91">
        <f>SUM(D41:D45)</f>
        <v>80784</v>
      </c>
      <c r="E46" s="92">
        <f>SUM(E41:E45)</f>
        <v>2518</v>
      </c>
      <c r="F46" s="2"/>
      <c r="G46" s="35"/>
      <c r="H46" s="17"/>
      <c r="I46" s="17"/>
      <c r="J46" s="17"/>
    </row>
    <row r="47" spans="1:10" s="114" customFormat="1" ht="15.75" customHeight="1">
      <c r="A47" s="116" t="s">
        <v>69</v>
      </c>
      <c r="B47" s="117"/>
      <c r="C47" s="117"/>
      <c r="D47" s="46" t="s">
        <v>70</v>
      </c>
      <c r="E47" s="110">
        <v>753</v>
      </c>
      <c r="F47" s="111"/>
      <c r="G47" s="112"/>
      <c r="H47" s="113"/>
      <c r="I47" s="113"/>
    </row>
    <row r="48" spans="1:10" s="114" customFormat="1" ht="15.75" customHeight="1">
      <c r="A48" s="116" t="s">
        <v>71</v>
      </c>
      <c r="B48" s="117"/>
      <c r="C48" s="117"/>
      <c r="D48" s="46" t="s">
        <v>70</v>
      </c>
      <c r="E48" s="110">
        <v>589</v>
      </c>
      <c r="F48" s="111"/>
      <c r="G48" s="112"/>
      <c r="H48" s="113"/>
      <c r="I48" s="113"/>
    </row>
    <row r="49" spans="1:10" s="18" customFormat="1" ht="15.75" customHeight="1">
      <c r="A49" s="13" t="s">
        <v>13</v>
      </c>
      <c r="B49" s="13"/>
      <c r="C49" s="52"/>
      <c r="D49" s="53"/>
      <c r="E49" s="13"/>
      <c r="F49" s="2"/>
      <c r="G49" s="35"/>
      <c r="H49" s="17"/>
      <c r="I49" s="17"/>
      <c r="J49" s="17"/>
    </row>
    <row r="50" spans="1:10" s="18" customFormat="1">
      <c r="A50" s="2"/>
      <c r="B50" s="2"/>
      <c r="C50" s="2"/>
      <c r="D50" s="2"/>
      <c r="E50" s="2"/>
      <c r="F50" s="2"/>
      <c r="G50" s="35"/>
      <c r="H50" s="17"/>
      <c r="I50" s="17"/>
      <c r="J50" s="17"/>
    </row>
    <row r="51" spans="1:10" s="18" customFormat="1">
      <c r="A51" s="2"/>
      <c r="B51" s="2"/>
      <c r="C51" s="2"/>
      <c r="D51" s="2"/>
      <c r="E51" s="2"/>
      <c r="F51" s="2"/>
      <c r="G51" s="35"/>
      <c r="H51" s="17"/>
      <c r="I51" s="17"/>
      <c r="J51" s="17"/>
    </row>
  </sheetData>
  <mergeCells count="6">
    <mergeCell ref="A48:C48"/>
    <mergeCell ref="B39:B40"/>
    <mergeCell ref="A38:E38"/>
    <mergeCell ref="A31:C31"/>
    <mergeCell ref="C39:E39"/>
    <mergeCell ref="A47:C47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2018-02-05T10:46:26Z</cp:lastPrinted>
  <dcterms:created xsi:type="dcterms:W3CDTF">2016-04-22T06:39:22Z</dcterms:created>
  <dcterms:modified xsi:type="dcterms:W3CDTF">2018-03-16T10:11:26Z</dcterms:modified>
</cp:coreProperties>
</file>