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 activeTab="1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47" i="1"/>
  <c r="E48"/>
  <c r="B49"/>
  <c r="C49"/>
  <c r="E49"/>
  <c r="B5"/>
  <c r="E18"/>
  <c r="E25"/>
  <c r="E23"/>
  <c r="C19"/>
  <c r="C33"/>
  <c r="C39" s="1"/>
  <c r="A39"/>
  <c r="D36"/>
  <c r="E31" l="1"/>
  <c r="E28"/>
  <c r="B6"/>
  <c r="D38" s="1"/>
  <c r="D49"/>
  <c r="E32" s="1"/>
  <c r="D32" s="1"/>
  <c r="D12" l="1"/>
  <c r="E16" l="1"/>
  <c r="E17" l="1"/>
  <c r="D15"/>
  <c r="D14"/>
  <c r="D13"/>
  <c r="D11"/>
  <c r="E9"/>
  <c r="D10" l="1"/>
  <c r="D18"/>
  <c r="D33" s="1"/>
  <c r="E10" l="1"/>
  <c r="E33" s="1"/>
  <c r="E39" s="1"/>
  <c r="E40" s="1"/>
</calcChain>
</file>

<file path=xl/sharedStrings.xml><?xml version="1.0" encoding="utf-8"?>
<sst xmlns="http://schemas.openxmlformats.org/spreadsheetml/2006/main" count="108" uniqueCount="72">
  <si>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</si>
  <si>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</si>
  <si>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</si>
  <si>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</si>
  <si>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</si>
  <si>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</si>
  <si>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</si>
  <si>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</si>
  <si>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</si>
  <si>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</si>
  <si>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</si>
  <si>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</si>
  <si>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</si>
  <si>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</si>
  <si>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</si>
  <si>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</si>
  <si>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</si>
  <si>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д.56</t>
  </si>
  <si>
    <t>Остаток средств на конец периода (+ есть средства, -задолженность)</t>
  </si>
  <si>
    <t>август</t>
  </si>
  <si>
    <t>сентябрь</t>
  </si>
  <si>
    <t>наладка циркуляции ГВС в подвале</t>
  </si>
  <si>
    <t>октябрь</t>
  </si>
  <si>
    <t>единица измерения работы и услуги</t>
  </si>
  <si>
    <t>Цена выполненной работы и услуги в руб.</t>
  </si>
  <si>
    <t>руб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</si>
  <si>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</si>
  <si>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</si>
  <si>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</si>
  <si>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ноябрь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</si>
  <si>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</si>
  <si>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</si>
  <si>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</si>
  <si>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</si>
  <si>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</si>
  <si>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Остаток средств на 01/01/2017 г (+ есть средства, -задолженность)</t>
  </si>
  <si>
    <t>Отчет по предоставлению коммунальных услуг по жилым помещениям за 2017 г</t>
  </si>
  <si>
    <t>руб.</t>
  </si>
  <si>
    <t>март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</si>
  <si>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</si>
  <si>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</si>
  <si>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</si>
  <si>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</si>
  <si>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</si>
  <si>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</si>
  <si>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</si>
  <si>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</si>
  <si>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Финансовый счет дома</t>
  </si>
  <si>
    <t>по индивид. потреблению, руб</t>
  </si>
  <si>
    <t>июль</t>
  </si>
  <si>
    <t>замена разводки ХВС в подвале</t>
  </si>
  <si>
    <t>замена разводки ГВС в подвале и стояка ГВС в коридоре</t>
  </si>
  <si>
    <t>Предоставлено РСО по приборам учета, руб</t>
  </si>
  <si>
    <t>Всего начислено УК Атал</t>
  </si>
  <si>
    <t>ремонт мягкой кровли,кв.104,103, зап. Выход</t>
  </si>
  <si>
    <t>май,авг,сент</t>
  </si>
  <si>
    <t>ремонт стояка отопления кв.59,61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</si>
  <si>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</si>
  <si>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</si>
  <si>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</si>
  <si>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</si>
  <si>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Начислено собственникам</t>
  </si>
  <si>
    <t>установка светильников в подъезде 1 шт</t>
  </si>
  <si>
    <t>ремонт мягкой кровли балконных козырьков,кв.101</t>
  </si>
  <si>
    <t>поверка общедомового прибора учета (ОДПУ)</t>
  </si>
  <si>
    <t>ремонт и восстановление межпанельных швов, кв.31,107,108</t>
  </si>
  <si>
    <t>установка металлического ограждения тротуара</t>
  </si>
  <si>
    <t>июль,декаб</t>
  </si>
  <si>
    <t>установка новых пластиковых дверей на пожарные выходы 18шт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</si>
  <si>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</si>
  <si>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</si>
  <si>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ремонт стояка канализации кв.51,78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</si>
</sst>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1" fontId="2" fillId="0" borderId="0" xfId="0" applyNumberFormat="1" applyFont="1" applyFill="1"/>
    <xf numFmtId="0" fontId="0" fillId="0" borderId="0" xfId="0" applyFill="1"/>
    <xf numFmtId="0" fontId="5" fillId="0" borderId="0" xfId="0" applyFont="1" applyFill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5" fillId="0" borderId="8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2" fontId="4" fillId="0" borderId="13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7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2" fontId="4" fillId="2" borderId="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2" fontId="4" fillId="0" borderId="0" xfId="0" applyNumberFormat="1" applyFont="1" applyFill="1" applyAlignment="1">
      <alignment vertical="top"/>
    </xf>
    <xf numFmtId="0" fontId="6" fillId="0" borderId="14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0" fillId="0" borderId="0" xfId="0" applyFont="1" applyFill="1"/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1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1" fontId="6" fillId="0" borderId="8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Font="1" applyFill="1" applyBorder="1"/>
    <xf numFmtId="1" fontId="5" fillId="0" borderId="1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 wrapText="1"/>
    </xf>
    <xf numFmtId="164" fontId="5" fillId="0" borderId="9" xfId="1" applyNumberFormat="1" applyFont="1" applyFill="1" applyBorder="1" applyAlignment="1">
      <alignment vertical="top" wrapText="1"/>
    </xf>
    <xf numFmtId="164" fontId="4" fillId="2" borderId="6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9" xfId="1" applyNumberFormat="1" applyFont="1" applyFill="1" applyBorder="1" applyAlignment="1">
      <alignment vertical="top" wrapText="1"/>
    </xf>
    <xf numFmtId="164" fontId="4" fillId="0" borderId="13" xfId="1" applyNumberFormat="1" applyFont="1" applyFill="1" applyBorder="1" applyAlignment="1">
      <alignment vertical="top" wrapText="1"/>
    </xf>
    <xf numFmtId="164" fontId="6" fillId="0" borderId="16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8" xfId="1" applyNumberFormat="1" applyFont="1" applyFill="1" applyBorder="1" applyAlignment="1">
      <alignment vertical="top" wrapText="1"/>
    </xf>
    <xf numFmtId="164" fontId="6" fillId="0" borderId="9" xfId="1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vertical="top" wrapText="1"/>
    </xf>
    <xf numFmtId="164" fontId="5" fillId="0" borderId="8" xfId="1" applyNumberFormat="1" applyFont="1" applyFill="1" applyBorder="1" applyAlignment="1">
      <alignment vertical="top"/>
    </xf>
    <xf numFmtId="164" fontId="5" fillId="0" borderId="9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4" fillId="0" borderId="13" xfId="1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top" wrapText="1"/>
    </xf>
    <xf numFmtId="164" fontId="8" fillId="2" borderId="12" xfId="1" applyNumberFormat="1" applyFont="1" applyFill="1" applyBorder="1" applyAlignment="1">
      <alignment vertical="top" wrapText="1"/>
    </xf>
    <xf numFmtId="164" fontId="8" fillId="2" borderId="13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2" fontId="5" fillId="0" borderId="12" xfId="0" applyNumberFormat="1" applyFont="1" applyFill="1" applyBorder="1" applyAlignment="1">
      <alignment vertical="top" wrapText="1"/>
    </xf>
    <xf numFmtId="164" fontId="6" fillId="0" borderId="15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20" xfId="0" applyNumberFormat="1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opLeftCell="A19" workbookViewId="0">
      <selection activeCell="E15" sqref="E15"/>
    </sheetView>
  </sheetViews>
  <sheetFormatPr defaultRowHeight="15.75"/>
  <cols>
    <col min="1" max="1" width="73.85546875" style="7" customWidth="1"/>
    <col min="2" max="2" width="14" style="7" customWidth="1"/>
    <col min="3" max="3" width="13.5703125" style="7" customWidth="1"/>
    <col min="4" max="5" width="15.28515625" style="7" customWidth="1"/>
    <col min="6" max="6" width="10.7109375" style="3" bestFit="1" customWidth="1"/>
    <col min="7" max="7" width="9.140625" style="2"/>
  </cols>
  <sheetData>
    <row r="1" spans="1:9" s="2" customFormat="1" ht="31.5">
      <c r="A1" s="41" t="s">
        <v>13</v>
      </c>
      <c r="B1" s="7"/>
      <c r="C1" s="7" t="s">
        <v>33</v>
      </c>
      <c r="D1" s="42" t="s">
        <v>26</v>
      </c>
      <c r="E1" s="42">
        <v>12</v>
      </c>
      <c r="F1" s="3"/>
    </row>
    <row r="2" spans="1:9" s="2" customFormat="1">
      <c r="A2" s="43" t="s">
        <v>17</v>
      </c>
      <c r="B2" s="7"/>
      <c r="C2" s="7"/>
      <c r="D2" s="7"/>
      <c r="E2" s="7"/>
      <c r="F2" s="3"/>
    </row>
    <row r="3" spans="1:9" s="2" customFormat="1">
      <c r="A3" s="7" t="s">
        <v>34</v>
      </c>
      <c r="B3" s="7">
        <v>3692.6</v>
      </c>
      <c r="C3" s="7"/>
      <c r="D3" s="7"/>
      <c r="E3" s="7"/>
      <c r="F3" s="3"/>
    </row>
    <row r="4" spans="1:9" s="2" customFormat="1">
      <c r="A4" s="7" t="s">
        <v>58</v>
      </c>
      <c r="B4" s="7">
        <v>24.93</v>
      </c>
      <c r="C4" s="7"/>
      <c r="D4" s="7"/>
      <c r="E4" s="7"/>
      <c r="F4" s="3"/>
    </row>
    <row r="5" spans="1:9" s="2" customFormat="1">
      <c r="A5" s="7" t="s">
        <v>27</v>
      </c>
      <c r="B5" s="100">
        <f>B3*(B4*6+21.18+23.21+21.56+22.38+22.3+23.25)</f>
        <v>1046704.3959999999</v>
      </c>
      <c r="C5" s="44"/>
      <c r="D5" s="44"/>
      <c r="E5" s="7"/>
      <c r="F5" s="44"/>
      <c r="G5" s="7"/>
    </row>
    <row r="6" spans="1:9" s="2" customFormat="1" ht="31.5">
      <c r="A6" s="7" t="s">
        <v>69</v>
      </c>
      <c r="B6" s="100">
        <f>-55229.71-13341.45</f>
        <v>-68571.16</v>
      </c>
      <c r="C6" s="44"/>
      <c r="D6" s="44"/>
      <c r="E6" s="7"/>
      <c r="F6" s="44"/>
      <c r="G6" s="7"/>
      <c r="H6" s="19"/>
      <c r="I6" s="19"/>
    </row>
    <row r="7" spans="1:9" s="2" customFormat="1" ht="16.5" thickBot="1">
      <c r="A7" s="7" t="s">
        <v>0</v>
      </c>
      <c r="B7" s="7">
        <v>99.86</v>
      </c>
      <c r="C7" s="7"/>
      <c r="D7" s="7"/>
      <c r="E7" s="7"/>
      <c r="F7" s="44"/>
    </row>
    <row r="8" spans="1:9" s="20" customFormat="1" ht="65.25" customHeight="1">
      <c r="A8" s="4" t="s">
        <v>1</v>
      </c>
      <c r="B8" s="6" t="s">
        <v>14</v>
      </c>
      <c r="C8" s="6" t="s">
        <v>23</v>
      </c>
      <c r="D8" s="6" t="s">
        <v>28</v>
      </c>
      <c r="E8" s="5" t="s">
        <v>24</v>
      </c>
      <c r="F8" s="8"/>
    </row>
    <row r="9" spans="1:9" s="2" customFormat="1" ht="15.75" customHeight="1">
      <c r="A9" s="9" t="s">
        <v>2</v>
      </c>
      <c r="B9" s="24" t="s">
        <v>15</v>
      </c>
      <c r="C9" s="33" t="s">
        <v>25</v>
      </c>
      <c r="D9" s="10">
        <v>0.89</v>
      </c>
      <c r="E9" s="75">
        <f>D9*B3*E1</f>
        <v>39436.967999999993</v>
      </c>
      <c r="F9" s="3"/>
    </row>
    <row r="10" spans="1:9" s="2" customFormat="1" ht="47.25">
      <c r="A10" s="9" t="s">
        <v>3</v>
      </c>
      <c r="B10" s="24" t="s">
        <v>15</v>
      </c>
      <c r="C10" s="33" t="s">
        <v>25</v>
      </c>
      <c r="D10" s="10">
        <f>4.63+D11+D12+D13</f>
        <v>5.995749517052122</v>
      </c>
      <c r="E10" s="75">
        <f>D10*E1*B3</f>
        <v>265678.85599999997</v>
      </c>
      <c r="F10" s="3"/>
    </row>
    <row r="11" spans="1:9" s="2" customFormat="1" ht="15.75" customHeight="1">
      <c r="A11" s="12" t="s">
        <v>4</v>
      </c>
      <c r="B11" s="24"/>
      <c r="C11" s="33" t="s">
        <v>25</v>
      </c>
      <c r="D11" s="10">
        <f>E11/E1/B3</f>
        <v>0.13901677228330536</v>
      </c>
      <c r="E11" s="75">
        <v>6160</v>
      </c>
      <c r="F11" s="3"/>
    </row>
    <row r="12" spans="1:9" s="2" customFormat="1" ht="15.75" customHeight="1">
      <c r="A12" s="12" t="s">
        <v>5</v>
      </c>
      <c r="B12" s="24"/>
      <c r="C12" s="33" t="s">
        <v>25</v>
      </c>
      <c r="D12" s="10">
        <f>E12/E1/B3</f>
        <v>0.19825687410857754</v>
      </c>
      <c r="E12" s="75">
        <v>8785</v>
      </c>
      <c r="F12" s="3"/>
    </row>
    <row r="13" spans="1:9" s="2" customFormat="1" ht="15.75" customHeight="1">
      <c r="A13" s="12" t="s">
        <v>6</v>
      </c>
      <c r="B13" s="24" t="s">
        <v>15</v>
      </c>
      <c r="C13" s="33" t="s">
        <v>25</v>
      </c>
      <c r="D13" s="10">
        <f>E13/B3/E1</f>
        <v>1.0284758706602395</v>
      </c>
      <c r="E13" s="75">
        <v>45573</v>
      </c>
      <c r="F13" s="3"/>
    </row>
    <row r="14" spans="1:9" s="2" customFormat="1" ht="47.25">
      <c r="A14" s="9" t="s">
        <v>7</v>
      </c>
      <c r="B14" s="24" t="s">
        <v>15</v>
      </c>
      <c r="C14" s="33" t="s">
        <v>25</v>
      </c>
      <c r="D14" s="10">
        <f>E14/E1/B3</f>
        <v>4.0916969073281697</v>
      </c>
      <c r="E14" s="75">
        <v>181308</v>
      </c>
      <c r="F14" s="7"/>
    </row>
    <row r="15" spans="1:9" s="2" customFormat="1" ht="15.75" customHeight="1">
      <c r="A15" s="9" t="s">
        <v>8</v>
      </c>
      <c r="B15" s="24" t="s">
        <v>15</v>
      </c>
      <c r="C15" s="33" t="s">
        <v>25</v>
      </c>
      <c r="D15" s="10">
        <f>E15/E1/B3</f>
        <v>2.6604334795717559</v>
      </c>
      <c r="E15" s="75">
        <v>117887</v>
      </c>
      <c r="F15" s="3"/>
    </row>
    <row r="16" spans="1:9" s="2" customFormat="1" ht="15.75" customHeight="1">
      <c r="A16" s="9" t="s">
        <v>9</v>
      </c>
      <c r="B16" s="24" t="s">
        <v>15</v>
      </c>
      <c r="C16" s="33" t="s">
        <v>25</v>
      </c>
      <c r="D16" s="10">
        <v>0.56999999999999995</v>
      </c>
      <c r="E16" s="75">
        <f>D16*E1*B3</f>
        <v>25257.383999999998</v>
      </c>
      <c r="F16" s="3"/>
    </row>
    <row r="17" spans="1:10" s="2" customFormat="1" ht="48" thickBot="1">
      <c r="A17" s="26" t="s">
        <v>10</v>
      </c>
      <c r="B17" s="27" t="s">
        <v>15</v>
      </c>
      <c r="C17" s="28" t="s">
        <v>25</v>
      </c>
      <c r="D17" s="17">
        <v>0.49</v>
      </c>
      <c r="E17" s="76">
        <f>D17*E1*B3</f>
        <v>21712.487999999998</v>
      </c>
      <c r="F17" s="3"/>
    </row>
    <row r="18" spans="1:10" s="2" customFormat="1">
      <c r="A18" s="37" t="s">
        <v>46</v>
      </c>
      <c r="B18" s="38"/>
      <c r="C18" s="38"/>
      <c r="D18" s="39">
        <f>E18/E1/B3</f>
        <v>9.1721029897633137</v>
      </c>
      <c r="E18" s="77">
        <f>E19+E20+E21+E22+E23+E24+E25+E26+E27+E28+E29+E30+E31</f>
        <v>406426.89000000007</v>
      </c>
      <c r="F18" s="3"/>
    </row>
    <row r="19" spans="1:10" s="2" customFormat="1">
      <c r="A19" s="13" t="s">
        <v>57</v>
      </c>
      <c r="B19" s="24" t="s">
        <v>20</v>
      </c>
      <c r="C19" s="70" t="str">
        <f>C20</f>
        <v>руб</v>
      </c>
      <c r="D19" s="16"/>
      <c r="E19" s="78">
        <v>3432.9</v>
      </c>
      <c r="F19" s="3"/>
    </row>
    <row r="20" spans="1:10" s="2" customFormat="1">
      <c r="A20" s="13" t="s">
        <v>64</v>
      </c>
      <c r="B20" s="24" t="s">
        <v>20</v>
      </c>
      <c r="C20" s="33" t="s">
        <v>25</v>
      </c>
      <c r="D20" s="11"/>
      <c r="E20" s="78">
        <v>1800</v>
      </c>
      <c r="F20" s="3"/>
    </row>
    <row r="21" spans="1:10" s="2" customFormat="1">
      <c r="A21" s="13" t="s">
        <v>62</v>
      </c>
      <c r="B21" s="24" t="s">
        <v>22</v>
      </c>
      <c r="C21" s="33" t="s">
        <v>25</v>
      </c>
      <c r="D21" s="11"/>
      <c r="E21" s="78">
        <v>744.95</v>
      </c>
      <c r="F21" s="3"/>
    </row>
    <row r="22" spans="1:10" s="2" customFormat="1">
      <c r="A22" s="13" t="s">
        <v>63</v>
      </c>
      <c r="B22" s="24" t="s">
        <v>22</v>
      </c>
      <c r="C22" s="33" t="s">
        <v>25</v>
      </c>
      <c r="D22" s="11"/>
      <c r="E22" s="78">
        <v>4080</v>
      </c>
      <c r="F22" s="3"/>
    </row>
    <row r="23" spans="1:10" s="2" customFormat="1" ht="15.75" customHeight="1">
      <c r="A23" s="13" t="s">
        <v>68</v>
      </c>
      <c r="B23" s="24" t="s">
        <v>29</v>
      </c>
      <c r="C23" s="33" t="s">
        <v>25</v>
      </c>
      <c r="D23" s="11"/>
      <c r="E23" s="78">
        <f>80550*2</f>
        <v>161100</v>
      </c>
      <c r="F23" s="3"/>
    </row>
    <row r="24" spans="1:10" s="2" customFormat="1">
      <c r="A24" s="13" t="s">
        <v>66</v>
      </c>
      <c r="B24" s="24" t="s">
        <v>29</v>
      </c>
      <c r="C24" s="33" t="s">
        <v>25</v>
      </c>
      <c r="D24" s="11"/>
      <c r="E24" s="78">
        <v>26472.880000000001</v>
      </c>
      <c r="F24" s="3"/>
    </row>
    <row r="25" spans="1:10" s="2" customFormat="1">
      <c r="A25" s="13" t="s">
        <v>71</v>
      </c>
      <c r="B25" s="24" t="s">
        <v>67</v>
      </c>
      <c r="C25" s="33" t="s">
        <v>25</v>
      </c>
      <c r="D25" s="11"/>
      <c r="E25" s="78">
        <f>1335.01+1924.19</f>
        <v>3259.2</v>
      </c>
      <c r="F25" s="3"/>
    </row>
    <row r="26" spans="1:10" s="2" customFormat="1">
      <c r="A26" s="13" t="s">
        <v>50</v>
      </c>
      <c r="B26" s="24" t="s">
        <v>19</v>
      </c>
      <c r="C26" s="33" t="s">
        <v>25</v>
      </c>
      <c r="D26" s="11"/>
      <c r="E26" s="78">
        <v>102085.92</v>
      </c>
      <c r="F26" s="3"/>
    </row>
    <row r="27" spans="1:10" s="2" customFormat="1">
      <c r="A27" s="13" t="s">
        <v>51</v>
      </c>
      <c r="B27" s="24" t="s">
        <v>19</v>
      </c>
      <c r="C27" s="33" t="s">
        <v>25</v>
      </c>
      <c r="D27" s="11"/>
      <c r="E27" s="78">
        <v>54958.65</v>
      </c>
      <c r="F27" s="3"/>
    </row>
    <row r="28" spans="1:10" s="2" customFormat="1" ht="17.25" customHeight="1">
      <c r="A28" s="13" t="s">
        <v>54</v>
      </c>
      <c r="B28" s="24" t="s">
        <v>55</v>
      </c>
      <c r="C28" s="33" t="s">
        <v>25</v>
      </c>
      <c r="D28" s="11"/>
      <c r="E28" s="78">
        <f>14993.53+3240.52+9255.32</f>
        <v>27489.37</v>
      </c>
      <c r="F28" s="3"/>
    </row>
    <row r="29" spans="1:10" s="2" customFormat="1">
      <c r="A29" s="13" t="s">
        <v>65</v>
      </c>
      <c r="B29" s="24" t="s">
        <v>49</v>
      </c>
      <c r="C29" s="33" t="s">
        <v>25</v>
      </c>
      <c r="D29" s="10"/>
      <c r="E29" s="78">
        <v>8820</v>
      </c>
      <c r="F29" s="3"/>
    </row>
    <row r="30" spans="1:10" s="2" customFormat="1">
      <c r="A30" s="13" t="s">
        <v>21</v>
      </c>
      <c r="B30" s="24" t="s">
        <v>38</v>
      </c>
      <c r="C30" s="33" t="s">
        <v>25</v>
      </c>
      <c r="D30" s="11"/>
      <c r="E30" s="78">
        <v>10329.620000000001</v>
      </c>
      <c r="F30" s="3"/>
    </row>
    <row r="31" spans="1:10" s="2" customFormat="1" ht="16.5" thickBot="1">
      <c r="A31" s="14" t="s">
        <v>56</v>
      </c>
      <c r="B31" s="27" t="s">
        <v>20</v>
      </c>
      <c r="C31" s="28" t="s">
        <v>25</v>
      </c>
      <c r="D31" s="15"/>
      <c r="E31" s="79">
        <f>1011.79+841.61</f>
        <v>1853.4</v>
      </c>
      <c r="F31" s="3"/>
    </row>
    <row r="32" spans="1:10" s="23" customFormat="1" ht="32.25" thickBot="1">
      <c r="A32" s="71" t="s">
        <v>39</v>
      </c>
      <c r="B32" s="72"/>
      <c r="C32" s="72" t="s">
        <v>25</v>
      </c>
      <c r="D32" s="97">
        <f>E32/E1/B3</f>
        <v>1.4791519976890719</v>
      </c>
      <c r="E32" s="80">
        <f>D49</f>
        <v>65543</v>
      </c>
      <c r="F32" s="34"/>
      <c r="G32" s="36"/>
      <c r="H32" s="22"/>
      <c r="I32" s="22"/>
      <c r="J32" s="22"/>
    </row>
    <row r="33" spans="1:10" s="2" customFormat="1" ht="15" customHeight="1" thickBot="1">
      <c r="A33" s="30" t="s">
        <v>11</v>
      </c>
      <c r="B33" s="31"/>
      <c r="C33" s="69" t="str">
        <f>C30</f>
        <v>руб</v>
      </c>
      <c r="D33" s="32">
        <f>D9+D10+D14+D15+D16+D17+D18+D32</f>
        <v>25.349134891404432</v>
      </c>
      <c r="E33" s="80">
        <f>E9+E10+E14+E15+E16+E17+E18+E32</f>
        <v>1123250.5860000001</v>
      </c>
      <c r="F33" s="45"/>
      <c r="G33" s="1"/>
    </row>
    <row r="34" spans="1:10" s="23" customFormat="1" ht="16.5" thickBot="1">
      <c r="A34" s="106" t="s">
        <v>47</v>
      </c>
      <c r="B34" s="107"/>
      <c r="C34" s="107"/>
      <c r="D34" s="56" t="s">
        <v>59</v>
      </c>
      <c r="E34" s="57" t="s">
        <v>60</v>
      </c>
      <c r="F34" s="35"/>
      <c r="G34" s="34"/>
      <c r="H34" s="58"/>
      <c r="I34" s="22"/>
      <c r="J34" s="22"/>
    </row>
    <row r="35" spans="1:10" s="62" customFormat="1" ht="15.75" customHeight="1">
      <c r="A35" s="46" t="s">
        <v>35</v>
      </c>
      <c r="B35" s="29"/>
      <c r="C35" s="61" t="s">
        <v>37</v>
      </c>
      <c r="D35" s="98">
        <v>102638</v>
      </c>
      <c r="E35" s="81"/>
      <c r="F35" s="47"/>
    </row>
    <row r="36" spans="1:10" s="62" customFormat="1">
      <c r="A36" s="12" t="s">
        <v>16</v>
      </c>
      <c r="B36" s="25"/>
      <c r="C36" s="63" t="s">
        <v>37</v>
      </c>
      <c r="D36" s="99">
        <f>994*E1</f>
        <v>11928</v>
      </c>
      <c r="E36" s="82"/>
      <c r="F36" s="47"/>
    </row>
    <row r="37" spans="1:10" s="62" customFormat="1" ht="31.5">
      <c r="A37" s="12" t="s">
        <v>32</v>
      </c>
      <c r="B37" s="25"/>
      <c r="C37" s="63" t="s">
        <v>37</v>
      </c>
      <c r="D37" s="99">
        <v>7320</v>
      </c>
      <c r="E37" s="82"/>
      <c r="F37" s="47"/>
    </row>
    <row r="38" spans="1:10" s="64" customFormat="1" ht="15.75" customHeight="1">
      <c r="A38" s="12" t="s">
        <v>61</v>
      </c>
      <c r="B38" s="25"/>
      <c r="C38" s="63" t="s">
        <v>37</v>
      </c>
      <c r="D38" s="99">
        <f>B5+B6</f>
        <v>978133.23599999992</v>
      </c>
      <c r="E38" s="82"/>
      <c r="F38" s="48"/>
    </row>
    <row r="39" spans="1:10" s="64" customFormat="1" ht="15.75" customHeight="1" thickBot="1">
      <c r="A39" s="59" t="str">
        <f>A33</f>
        <v>итого расходы</v>
      </c>
      <c r="B39" s="60"/>
      <c r="C39" s="65" t="str">
        <f>C33</f>
        <v>руб</v>
      </c>
      <c r="D39" s="83"/>
      <c r="E39" s="84">
        <f>E33</f>
        <v>1123250.5860000001</v>
      </c>
      <c r="F39" s="48"/>
    </row>
    <row r="40" spans="1:10" s="68" customFormat="1" ht="15.75" customHeight="1" thickBot="1">
      <c r="A40" s="90" t="s">
        <v>18</v>
      </c>
      <c r="B40" s="91"/>
      <c r="C40" s="92" t="s">
        <v>37</v>
      </c>
      <c r="D40" s="93"/>
      <c r="E40" s="94">
        <f>D35+D36+D37+D38-E39</f>
        <v>-23231.350000000093</v>
      </c>
      <c r="F40" s="49"/>
      <c r="G40" s="66"/>
      <c r="H40" s="67"/>
      <c r="I40" s="67"/>
      <c r="J40" s="67"/>
    </row>
    <row r="41" spans="1:10" s="2" customFormat="1">
      <c r="A41" s="103" t="s">
        <v>36</v>
      </c>
      <c r="B41" s="104"/>
      <c r="C41" s="104"/>
      <c r="D41" s="104"/>
      <c r="E41" s="105"/>
      <c r="F41" s="50"/>
    </row>
    <row r="42" spans="1:10" s="55" customFormat="1" ht="15.75" customHeight="1">
      <c r="A42" s="40" t="s">
        <v>30</v>
      </c>
      <c r="B42" s="101" t="s">
        <v>52</v>
      </c>
      <c r="C42" s="108" t="s">
        <v>53</v>
      </c>
      <c r="D42" s="109"/>
      <c r="E42" s="110"/>
      <c r="F42" s="3"/>
      <c r="G42" s="54"/>
      <c r="H42" s="54"/>
      <c r="I42" s="54"/>
    </row>
    <row r="43" spans="1:10" s="55" customFormat="1" ht="65.25" customHeight="1">
      <c r="A43" s="9"/>
      <c r="B43" s="102"/>
      <c r="C43" s="95" t="s">
        <v>48</v>
      </c>
      <c r="D43" s="95" t="s">
        <v>40</v>
      </c>
      <c r="E43" s="96" t="s">
        <v>70</v>
      </c>
      <c r="F43" s="3"/>
      <c r="G43" s="54"/>
      <c r="H43" s="54"/>
      <c r="I43" s="54"/>
    </row>
    <row r="44" spans="1:10" s="2" customFormat="1">
      <c r="A44" s="21" t="s">
        <v>41</v>
      </c>
      <c r="B44" s="73">
        <v>856599</v>
      </c>
      <c r="C44" s="73">
        <v>856596</v>
      </c>
      <c r="D44" s="73"/>
      <c r="E44" s="74"/>
      <c r="F44" s="51"/>
    </row>
    <row r="45" spans="1:10" s="2" customFormat="1">
      <c r="A45" s="21" t="s">
        <v>42</v>
      </c>
      <c r="B45" s="73">
        <v>506757</v>
      </c>
      <c r="C45" s="73">
        <v>473084</v>
      </c>
      <c r="D45" s="73">
        <v>30021</v>
      </c>
      <c r="E45" s="74"/>
      <c r="F45" s="51"/>
    </row>
    <row r="46" spans="1:10" s="2" customFormat="1">
      <c r="A46" s="21" t="s">
        <v>43</v>
      </c>
      <c r="B46" s="73">
        <v>95769</v>
      </c>
      <c r="C46" s="73">
        <v>90793</v>
      </c>
      <c r="D46" s="73">
        <v>4507</v>
      </c>
      <c r="E46" s="74">
        <v>496</v>
      </c>
      <c r="F46" s="51"/>
    </row>
    <row r="47" spans="1:10" s="2" customFormat="1">
      <c r="A47" s="21" t="s">
        <v>44</v>
      </c>
      <c r="B47" s="73">
        <v>168897</v>
      </c>
      <c r="C47" s="73">
        <v>162895</v>
      </c>
      <c r="D47" s="73">
        <v>4514</v>
      </c>
      <c r="E47" s="74">
        <f>913+575</f>
        <v>1488</v>
      </c>
      <c r="F47" s="51"/>
    </row>
    <row r="48" spans="1:10" s="2" customFormat="1" ht="16.5" thickBot="1">
      <c r="A48" s="85" t="s">
        <v>45</v>
      </c>
      <c r="B48" s="86">
        <v>333189</v>
      </c>
      <c r="C48" s="86">
        <v>306368</v>
      </c>
      <c r="D48" s="86">
        <v>26501</v>
      </c>
      <c r="E48" s="87">
        <f>116+209</f>
        <v>325</v>
      </c>
      <c r="F48" s="51"/>
    </row>
    <row r="49" spans="1:6" s="2" customFormat="1" ht="16.5" thickBot="1">
      <c r="A49" s="30" t="s">
        <v>31</v>
      </c>
      <c r="B49" s="88">
        <f>SUM(B44:B48)</f>
        <v>1961211</v>
      </c>
      <c r="C49" s="88">
        <f>SUM(C44:C48)</f>
        <v>1889736</v>
      </c>
      <c r="D49" s="88">
        <f>SUM(D44:D48)</f>
        <v>65543</v>
      </c>
      <c r="E49" s="89">
        <f>SUM(E44:E48)</f>
        <v>2309</v>
      </c>
      <c r="F49" s="3"/>
    </row>
    <row r="50" spans="1:6" s="2" customFormat="1">
      <c r="A50" s="18" t="s">
        <v>12</v>
      </c>
      <c r="B50" s="18"/>
      <c r="C50" s="52"/>
      <c r="D50" s="53"/>
      <c r="E50" s="18"/>
      <c r="F50" s="3"/>
    </row>
    <row r="51" spans="1:6" s="2" customFormat="1">
      <c r="A51" s="7"/>
      <c r="B51" s="7"/>
      <c r="C51" s="7"/>
      <c r="D51" s="7"/>
      <c r="E51" s="7"/>
      <c r="F51" s="3"/>
    </row>
  </sheetData>
  <mergeCells count="4">
    <mergeCell ref="B42:B43"/>
    <mergeCell ref="A41:E41"/>
    <mergeCell ref="A34:C34"/>
    <mergeCell ref="C42:E42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2018-02-05T11:35:40Z</cp:lastPrinted>
  <dcterms:created xsi:type="dcterms:W3CDTF">2016-04-22T06:39:22Z</dcterms:created>
  <dcterms:modified xsi:type="dcterms:W3CDTF">2018-03-16T10:12:24Z</dcterms:modified>
</cp:coreProperties>
</file>