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E32"/>
  <c r="D51"/>
  <c r="E48"/>
  <c r="E49"/>
  <c r="B50"/>
  <c r="C50"/>
  <c r="B5"/>
  <c r="E19"/>
  <c r="E26"/>
  <c r="E29"/>
  <c r="C37"/>
  <c r="D13"/>
  <c r="E50" l="1"/>
  <c r="D36"/>
  <c r="C33"/>
  <c r="C40" s="1"/>
  <c r="A40"/>
  <c r="E22"/>
  <c r="B6"/>
  <c r="D50"/>
  <c r="D39" l="1"/>
  <c r="D32"/>
  <c r="D12" l="1"/>
  <c r="D11"/>
  <c r="D14"/>
  <c r="D16"/>
  <c r="D15"/>
  <c r="E18"/>
  <c r="E17"/>
  <c r="E9"/>
  <c r="E10" l="1"/>
  <c r="D19"/>
  <c r="E33" l="1"/>
  <c r="E40" s="1"/>
  <c r="D41" s="1"/>
  <c r="D33"/>
</calcChain>
</file>

<file path=xl/sharedStrings.xml><?xml version="1.0" encoding="utf-8"?>
<sst xmlns="http://schemas.openxmlformats.org/spreadsheetml/2006/main" count="110" uniqueCount="73">
  <si>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</si>
  <si>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</si>
  <si>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</si>
  <si>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</si>
  <si>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</si>
  <si>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</si>
  <si>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</si>
  <si>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</si>
  <si>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</si>
  <si>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</si>
  <si>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</si>
  <si>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</si>
  <si>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</si>
  <si>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</si>
  <si>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</si>
  <si>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</si>
  <si>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</si>
  <si>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д.58</t>
  </si>
  <si>
    <t>май</t>
  </si>
  <si>
    <t>Остаток средств на конец периода (+ есть средства, -задолженность)</t>
  </si>
  <si>
    <t>июль</t>
  </si>
  <si>
    <t>август</t>
  </si>
  <si>
    <t>сентябрь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</si>
  <si>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</si>
  <si>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</si>
  <si>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</si>
  <si>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</si>
  <si>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</si>
  <si>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</si>
  <si>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Ресурсоснабжающая организация (РСО)</t>
  </si>
  <si>
    <t>ИТОГО</t>
  </si>
  <si>
    <t>7.Работы по ремонту общедомового имущества всего, в т.ч.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</si>
  <si>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</si>
  <si>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</si>
  <si>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</si>
  <si>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Отчет по предоставлению коммунальных услуг по жилым помещениям за 2017 г</t>
  </si>
  <si>
    <t>руб.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</si>
  <si>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</si>
  <si>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</si>
  <si>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</si>
  <si>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</si>
  <si>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</si>
  <si>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</si>
  <si>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</si>
  <si>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Финансовый счет дома</t>
  </si>
  <si>
    <t>по индивид. потреблению, руб</t>
  </si>
  <si>
    <t>ремонт мягкой кровли, кв.70</t>
  </si>
  <si>
    <t>ремонт мягкой кровли балконных козырьков кв. 70,72,141</t>
  </si>
  <si>
    <t>Предоставлено РСО по приборам учета, руб</t>
  </si>
  <si>
    <t>Всего начислено УК Атал</t>
  </si>
  <si>
    <t>работа на общедомовой системе канализации кв.35,5</t>
  </si>
  <si>
    <t>работа на общедомовой системе ГВС кв.14</t>
  </si>
  <si>
    <t>подготовка к отопит.сезону и окраска теплоузлов</t>
  </si>
  <si>
    <t>Тариф на 1 кв.м., руб 1 полугодие/2 полугодие</t>
  </si>
  <si>
    <t>Приход,руб</t>
  </si>
  <si>
    <t>Расход,руб</t>
  </si>
  <si>
    <t>*электроизмерительные работы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</si>
  <si>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</si>
  <si>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</si>
  <si>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Получено средств от сдачи металлолома</t>
  </si>
  <si>
    <t>июль,авг,окт</t>
  </si>
  <si>
    <t>поверка общедомового прибора учета (ОДПУ)</t>
  </si>
  <si>
    <t>ремонт межпанельных швов, кв.70,141</t>
  </si>
  <si>
    <t>замена нижней разводки ХВС в подвале</t>
  </si>
  <si>
    <t>замена вентилей в подвале 4 шт</t>
  </si>
  <si>
    <t>замена нижней разводки канализации в подвале п.1-4</t>
  </si>
  <si>
    <t>ноябрь</t>
  </si>
  <si>
    <t>замена задвижки в теплоузле</t>
  </si>
  <si>
    <t>замена стояка отопления кв.77,23,102,100,88,1,2,5,113,55,59,15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</si>
  <si>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</si>
  <si>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</si>
  <si>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</si>
  <si>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март,июль,сент,нояб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</si>
</sst>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1" fontId="5" fillId="0" borderId="14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2" fontId="5" fillId="0" borderId="15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" fontId="6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vertical="top" wrapText="1"/>
    </xf>
    <xf numFmtId="0" fontId="10" fillId="0" borderId="0" xfId="0" applyFont="1" applyFill="1"/>
    <xf numFmtId="0" fontId="0" fillId="0" borderId="0" xfId="0" applyFont="1" applyFill="1"/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1" fontId="6" fillId="0" borderId="14" xfId="0" applyNumberFormat="1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2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4" fillId="0" borderId="0" xfId="0" applyFont="1" applyFill="1"/>
    <xf numFmtId="1" fontId="7" fillId="0" borderId="1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0" fontId="7" fillId="2" borderId="1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2" fillId="0" borderId="0" xfId="0" applyFont="1" applyFill="1" applyBorder="1"/>
    <xf numFmtId="164" fontId="6" fillId="0" borderId="1" xfId="1" applyNumberFormat="1" applyFont="1" applyFill="1" applyBorder="1" applyAlignment="1">
      <alignment vertical="top"/>
    </xf>
    <xf numFmtId="164" fontId="6" fillId="0" borderId="3" xfId="1" applyNumberFormat="1" applyFont="1" applyFill="1" applyBorder="1" applyAlignment="1">
      <alignment vertical="top"/>
    </xf>
    <xf numFmtId="164" fontId="7" fillId="0" borderId="18" xfId="1" applyNumberFormat="1" applyFont="1" applyFill="1" applyBorder="1" applyAlignment="1">
      <alignment vertical="top" wrapText="1"/>
    </xf>
    <xf numFmtId="164" fontId="7" fillId="0" borderId="3" xfId="1" applyNumberFormat="1" applyFont="1" applyFill="1" applyBorder="1" applyAlignment="1">
      <alignment vertical="top" wrapText="1"/>
    </xf>
    <xf numFmtId="164" fontId="7" fillId="0" borderId="11" xfId="1" applyNumberFormat="1" applyFont="1" applyFill="1" applyBorder="1" applyAlignment="1">
      <alignment vertical="top" wrapText="1"/>
    </xf>
    <xf numFmtId="164" fontId="7" fillId="0" borderId="12" xfId="1" applyNumberFormat="1" applyFont="1" applyFill="1" applyBorder="1" applyAlignment="1">
      <alignment vertical="top" wrapText="1"/>
    </xf>
    <xf numFmtId="164" fontId="9" fillId="2" borderId="11" xfId="1" applyNumberFormat="1" applyFont="1" applyFill="1" applyBorder="1" applyAlignment="1">
      <alignment vertical="top" wrapText="1"/>
    </xf>
    <xf numFmtId="164" fontId="9" fillId="2" borderId="12" xfId="1" applyNumberFormat="1" applyFont="1" applyFill="1" applyBorder="1" applyAlignment="1">
      <alignment vertical="top" wrapText="1"/>
    </xf>
    <xf numFmtId="164" fontId="6" fillId="0" borderId="3" xfId="1" applyNumberFormat="1" applyFont="1" applyFill="1" applyBorder="1" applyAlignment="1">
      <alignment vertical="top" wrapText="1"/>
    </xf>
    <xf numFmtId="164" fontId="6" fillId="0" borderId="12" xfId="1" applyNumberFormat="1" applyFont="1" applyFill="1" applyBorder="1" applyAlignment="1">
      <alignment vertical="top" wrapText="1"/>
    </xf>
    <xf numFmtId="164" fontId="5" fillId="2" borderId="8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5" xfId="1" applyNumberFormat="1" applyFont="1" applyFill="1" applyBorder="1" applyAlignment="1">
      <alignment vertical="top" wrapText="1"/>
    </xf>
    <xf numFmtId="164" fontId="5" fillId="0" borderId="15" xfId="1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164" fontId="6" fillId="0" borderId="11" xfId="1" applyNumberFormat="1" applyFont="1" applyFill="1" applyBorder="1" applyAlignment="1">
      <alignment vertical="top"/>
    </xf>
    <xf numFmtId="164" fontId="6" fillId="0" borderId="12" xfId="1" applyNumberFormat="1" applyFont="1" applyFill="1" applyBorder="1" applyAlignment="1">
      <alignment vertical="top"/>
    </xf>
    <xf numFmtId="164" fontId="5" fillId="0" borderId="14" xfId="1" applyNumberFormat="1" applyFont="1" applyFill="1" applyBorder="1" applyAlignment="1">
      <alignment vertical="top"/>
    </xf>
    <xf numFmtId="164" fontId="5" fillId="0" borderId="15" xfId="1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vertical="top" wrapText="1"/>
    </xf>
    <xf numFmtId="164" fontId="7" fillId="0" borderId="14" xfId="1" applyNumberFormat="1" applyFont="1" applyFill="1" applyBorder="1" applyAlignment="1">
      <alignment vertical="top"/>
    </xf>
    <xf numFmtId="164" fontId="7" fillId="0" borderId="15" xfId="1" applyNumberFormat="1" applyFont="1" applyFill="1" applyBorder="1" applyAlignment="1">
      <alignment vertical="top"/>
    </xf>
    <xf numFmtId="2" fontId="6" fillId="0" borderId="21" xfId="0" applyNumberFormat="1" applyFont="1" applyFill="1" applyBorder="1" applyAlignment="1">
      <alignment vertical="top" wrapText="1"/>
    </xf>
    <xf numFmtId="164" fontId="5" fillId="0" borderId="22" xfId="1" applyNumberFormat="1" applyFont="1" applyFill="1" applyBorder="1" applyAlignment="1">
      <alignment vertical="top" wrapText="1"/>
    </xf>
    <xf numFmtId="164" fontId="7" fillId="0" borderId="19" xfId="1" applyNumberFormat="1" applyFont="1" applyFill="1" applyBorder="1" applyAlignment="1">
      <alignment vertical="top" wrapText="1"/>
    </xf>
    <xf numFmtId="164" fontId="7" fillId="0" borderId="1" xfId="1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5" fillId="0" borderId="0" xfId="1" applyNumberFormat="1" applyFont="1" applyFill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26" xfId="0" applyNumberFormat="1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6" fillId="0" borderId="16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3"/>
  <sheetViews>
    <sheetView tabSelected="1" topLeftCell="A37" workbookViewId="0">
      <selection activeCell="E16" sqref="E16"/>
    </sheetView>
  </sheetViews>
  <sheetFormatPr defaultRowHeight="16.5"/>
  <cols>
    <col min="1" max="1" width="74.42578125" style="8" customWidth="1"/>
    <col min="2" max="2" width="17.140625" style="8" customWidth="1"/>
    <col min="3" max="3" width="13.28515625" style="8" customWidth="1"/>
    <col min="4" max="4" width="16" style="8" customWidth="1"/>
    <col min="5" max="5" width="15.28515625" style="8" customWidth="1"/>
    <col min="6" max="6" width="10.7109375" style="8" bestFit="1" customWidth="1"/>
    <col min="7" max="7" width="9.140625" style="22"/>
    <col min="8" max="17" width="9.140625" style="4"/>
    <col min="18" max="22" width="9.140625" style="1"/>
  </cols>
  <sheetData>
    <row r="1" spans="1:17" s="1" customFormat="1" ht="31.5">
      <c r="A1" s="51" t="s">
        <v>13</v>
      </c>
      <c r="B1" s="8"/>
      <c r="C1" s="8" t="s">
        <v>33</v>
      </c>
      <c r="D1" s="52" t="s">
        <v>25</v>
      </c>
      <c r="E1" s="52">
        <v>12</v>
      </c>
      <c r="F1" s="8"/>
      <c r="G1" s="42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1" customFormat="1">
      <c r="A2" s="53" t="s">
        <v>17</v>
      </c>
      <c r="B2" s="8"/>
      <c r="C2" s="8"/>
      <c r="D2" s="8"/>
      <c r="E2" s="8"/>
      <c r="F2" s="8"/>
      <c r="G2" s="42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1" customFormat="1">
      <c r="A3" s="8" t="s">
        <v>34</v>
      </c>
      <c r="B3" s="8">
        <v>7725.2</v>
      </c>
      <c r="C3" s="8"/>
      <c r="D3" s="8"/>
      <c r="E3" s="8"/>
      <c r="F3" s="8"/>
      <c r="G3" s="42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>
      <c r="A4" s="8" t="s">
        <v>53</v>
      </c>
      <c r="B4" s="8">
        <v>21.45</v>
      </c>
      <c r="C4" s="8">
        <v>21.7</v>
      </c>
      <c r="D4" s="8"/>
      <c r="E4" s="8"/>
      <c r="F4" s="8"/>
      <c r="G4" s="42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1" customFormat="1">
      <c r="A5" s="8" t="s">
        <v>26</v>
      </c>
      <c r="B5" s="118">
        <f>B3*B4*6+B3*C4*6</f>
        <v>2000054.2799999998</v>
      </c>
      <c r="C5" s="54"/>
      <c r="D5" s="54"/>
      <c r="E5" s="8"/>
      <c r="F5" s="54"/>
      <c r="G5" s="8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1" customFormat="1" ht="31.5">
      <c r="A6" s="8" t="s">
        <v>69</v>
      </c>
      <c r="B6" s="118">
        <f>-78072.42-15318.4</f>
        <v>-93390.819999999992</v>
      </c>
      <c r="C6" s="54"/>
      <c r="D6" s="54"/>
      <c r="E6" s="8"/>
      <c r="F6" s="54"/>
      <c r="G6" s="8"/>
      <c r="H6" s="4"/>
      <c r="I6" s="4"/>
    </row>
    <row r="7" spans="1:17" s="1" customFormat="1" thickBot="1">
      <c r="A7" s="8" t="s">
        <v>0</v>
      </c>
      <c r="B7" s="8">
        <v>100</v>
      </c>
      <c r="C7" s="8"/>
      <c r="D7" s="8"/>
      <c r="E7" s="8"/>
      <c r="F7" s="54"/>
    </row>
    <row r="8" spans="1:17" s="2" customFormat="1" ht="64.5" customHeight="1">
      <c r="A8" s="9" t="s">
        <v>1</v>
      </c>
      <c r="B8" s="11" t="s">
        <v>14</v>
      </c>
      <c r="C8" s="11" t="s">
        <v>23</v>
      </c>
      <c r="D8" s="11" t="s">
        <v>27</v>
      </c>
      <c r="E8" s="10" t="s">
        <v>24</v>
      </c>
      <c r="F8" s="12"/>
      <c r="G8" s="12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1" customFormat="1" ht="15.75" customHeight="1">
      <c r="A9" s="13" t="s">
        <v>2</v>
      </c>
      <c r="B9" s="30" t="s">
        <v>15</v>
      </c>
      <c r="C9" s="41" t="s">
        <v>28</v>
      </c>
      <c r="D9" s="14">
        <v>0.89</v>
      </c>
      <c r="E9" s="97">
        <f>D9*B3*E1</f>
        <v>82505.135999999999</v>
      </c>
      <c r="F9" s="8"/>
      <c r="G9" s="42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s="1" customFormat="1" ht="47.25">
      <c r="A10" s="13" t="s">
        <v>3</v>
      </c>
      <c r="B10" s="30" t="s">
        <v>15</v>
      </c>
      <c r="C10" s="41" t="s">
        <v>28</v>
      </c>
      <c r="D10" s="14">
        <f>4.63+D11+D12+D13+D14</f>
        <v>6.9295521151555945</v>
      </c>
      <c r="E10" s="97">
        <f>D10*E1*B3</f>
        <v>642386.11199999996</v>
      </c>
      <c r="F10" s="8"/>
      <c r="G10" s="42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1" customFormat="1" ht="15.75" customHeight="1">
      <c r="A11" s="15" t="s">
        <v>4</v>
      </c>
      <c r="B11" s="30"/>
      <c r="C11" s="41" t="s">
        <v>28</v>
      </c>
      <c r="D11" s="14">
        <f>E11/E1/B3</f>
        <v>9.0612540775643347E-2</v>
      </c>
      <c r="E11" s="97">
        <v>8400</v>
      </c>
      <c r="F11" s="8"/>
      <c r="G11" s="42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1" customFormat="1" ht="15.75" customHeight="1">
      <c r="A12" s="15" t="s">
        <v>5</v>
      </c>
      <c r="B12" s="30"/>
      <c r="C12" s="41" t="s">
        <v>28</v>
      </c>
      <c r="D12" s="14">
        <f>E12/E1/B3</f>
        <v>0.15965066708089543</v>
      </c>
      <c r="E12" s="97">
        <v>14800</v>
      </c>
      <c r="F12" s="8"/>
      <c r="G12" s="42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1" customFormat="1" ht="15.75" customHeight="1">
      <c r="A13" s="15" t="s">
        <v>56</v>
      </c>
      <c r="B13" s="30"/>
      <c r="C13" s="41" t="s">
        <v>28</v>
      </c>
      <c r="D13" s="14">
        <f>E13/E1/B3</f>
        <v>8.2867325980772885E-2</v>
      </c>
      <c r="E13" s="97">
        <v>7682</v>
      </c>
      <c r="F13" s="8"/>
      <c r="G13" s="42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s="1" customFormat="1" ht="15.75" customHeight="1">
      <c r="A14" s="15" t="s">
        <v>6</v>
      </c>
      <c r="B14" s="30" t="s">
        <v>15</v>
      </c>
      <c r="C14" s="41" t="s">
        <v>28</v>
      </c>
      <c r="D14" s="14">
        <f>E14/B3/E1</f>
        <v>1.966421581318283</v>
      </c>
      <c r="E14" s="97">
        <v>182292</v>
      </c>
      <c r="F14" s="8"/>
      <c r="G14" s="42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1" customFormat="1" ht="47.25">
      <c r="A15" s="13" t="s">
        <v>7</v>
      </c>
      <c r="B15" s="30" t="s">
        <v>15</v>
      </c>
      <c r="C15" s="41" t="s">
        <v>28</v>
      </c>
      <c r="D15" s="14">
        <f>E15/E1/B3</f>
        <v>3.5104484889280108</v>
      </c>
      <c r="E15" s="97">
        <v>325427</v>
      </c>
      <c r="F15" s="8"/>
      <c r="G15" s="42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1" customFormat="1" ht="15.75" customHeight="1">
      <c r="A16" s="13" t="s">
        <v>8</v>
      </c>
      <c r="B16" s="30" t="s">
        <v>15</v>
      </c>
      <c r="C16" s="41" t="s">
        <v>28</v>
      </c>
      <c r="D16" s="14">
        <f>E16/E1/B3</f>
        <v>2.1380676228447162</v>
      </c>
      <c r="E16" s="97">
        <v>198204</v>
      </c>
      <c r="F16" s="8"/>
      <c r="G16" s="42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s="1" customFormat="1" ht="15.75" customHeight="1">
      <c r="A17" s="13" t="s">
        <v>9</v>
      </c>
      <c r="B17" s="30" t="s">
        <v>15</v>
      </c>
      <c r="C17" s="41" t="s">
        <v>28</v>
      </c>
      <c r="D17" s="14">
        <v>0.56999999999999995</v>
      </c>
      <c r="E17" s="97">
        <f>D17*E1*B3</f>
        <v>52840.367999999995</v>
      </c>
      <c r="F17" s="8"/>
      <c r="G17" s="42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s="1" customFormat="1" ht="48" thickBot="1">
      <c r="A18" s="32" t="s">
        <v>10</v>
      </c>
      <c r="B18" s="33" t="s">
        <v>15</v>
      </c>
      <c r="C18" s="34" t="s">
        <v>28</v>
      </c>
      <c r="D18" s="16">
        <v>0.49</v>
      </c>
      <c r="E18" s="98">
        <f>D18*E1*B3</f>
        <v>45424.175999999999</v>
      </c>
      <c r="F18" s="8"/>
      <c r="G18" s="42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1" customFormat="1">
      <c r="A19" s="46" t="s">
        <v>31</v>
      </c>
      <c r="B19" s="47"/>
      <c r="C19" s="47"/>
      <c r="D19" s="48">
        <f>E19/E1/B3</f>
        <v>5.5971605913115523</v>
      </c>
      <c r="E19" s="99">
        <f>E20+E21+E22+E23+E24+E25+E26+E27+E28+E29+E30+E31</f>
        <v>518870.22000000003</v>
      </c>
      <c r="F19" s="8"/>
      <c r="G19" s="42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s="3" customFormat="1" ht="15.75" customHeight="1">
      <c r="A20" s="17" t="s">
        <v>64</v>
      </c>
      <c r="B20" s="30" t="s">
        <v>20</v>
      </c>
      <c r="C20" s="41" t="s">
        <v>28</v>
      </c>
      <c r="D20" s="18"/>
      <c r="E20" s="100">
        <v>2221.21</v>
      </c>
      <c r="F20" s="53"/>
      <c r="G20" s="7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s="3" customFormat="1" ht="15.75" customHeight="1">
      <c r="A21" s="17" t="s">
        <v>61</v>
      </c>
      <c r="B21" s="30" t="s">
        <v>18</v>
      </c>
      <c r="C21" s="41" t="s">
        <v>28</v>
      </c>
      <c r="D21" s="18"/>
      <c r="E21" s="100">
        <v>7676.92</v>
      </c>
      <c r="F21" s="53"/>
      <c r="G21" s="7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3" customFormat="1" ht="15.75" customHeight="1">
      <c r="A22" s="17" t="s">
        <v>50</v>
      </c>
      <c r="B22" s="30" t="s">
        <v>22</v>
      </c>
      <c r="C22" s="41" t="s">
        <v>28</v>
      </c>
      <c r="D22" s="18"/>
      <c r="E22" s="100">
        <f>1682.38+917.58</f>
        <v>2599.96</v>
      </c>
      <c r="F22" s="53"/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3" customFormat="1" ht="15.75" customHeight="1">
      <c r="A23" s="17" t="s">
        <v>51</v>
      </c>
      <c r="B23" s="30" t="s">
        <v>22</v>
      </c>
      <c r="C23" s="41" t="s">
        <v>28</v>
      </c>
      <c r="D23" s="18"/>
      <c r="E23" s="100">
        <v>802.53</v>
      </c>
      <c r="F23" s="53"/>
      <c r="G23" s="7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s="3" customFormat="1" ht="15.75" customHeight="1">
      <c r="A24" s="17" t="s">
        <v>52</v>
      </c>
      <c r="B24" s="30" t="s">
        <v>22</v>
      </c>
      <c r="C24" s="41" t="s">
        <v>28</v>
      </c>
      <c r="D24" s="18"/>
      <c r="E24" s="100">
        <v>9004.35</v>
      </c>
      <c r="F24" s="53"/>
      <c r="G24" s="7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s="3" customFormat="1" ht="15.75" customHeight="1">
      <c r="A25" s="17" t="s">
        <v>63</v>
      </c>
      <c r="B25" s="30" t="s">
        <v>22</v>
      </c>
      <c r="C25" s="41" t="s">
        <v>28</v>
      </c>
      <c r="D25" s="18"/>
      <c r="E25" s="100">
        <v>234504.54</v>
      </c>
      <c r="F25" s="53"/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s="3" customFormat="1" ht="15.75" customHeight="1">
      <c r="A26" s="17" t="s">
        <v>68</v>
      </c>
      <c r="B26" s="117" t="s">
        <v>72</v>
      </c>
      <c r="C26" s="41" t="s">
        <v>28</v>
      </c>
      <c r="D26" s="18"/>
      <c r="E26" s="100">
        <f>806.71+2183.24+1504.19+1001.86+772.33+1561.08+708.78+1329.52+4215.03+2223.7+1197.23+1231.81</f>
        <v>18735.48</v>
      </c>
      <c r="F26" s="53"/>
      <c r="G26" s="7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3" customFormat="1" ht="15.75" customHeight="1">
      <c r="A27" s="17" t="s">
        <v>65</v>
      </c>
      <c r="B27" s="30" t="s">
        <v>66</v>
      </c>
      <c r="C27" s="41" t="s">
        <v>28</v>
      </c>
      <c r="D27" s="14"/>
      <c r="E27" s="100">
        <v>199113.88</v>
      </c>
      <c r="F27" s="53"/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s="3" customFormat="1" ht="15.75" customHeight="1">
      <c r="A28" s="17" t="s">
        <v>67</v>
      </c>
      <c r="B28" s="30" t="s">
        <v>66</v>
      </c>
      <c r="C28" s="41" t="s">
        <v>28</v>
      </c>
      <c r="D28" s="14"/>
      <c r="E28" s="100">
        <v>6530.83</v>
      </c>
      <c r="F28" s="53"/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3" customFormat="1" ht="15.75" customHeight="1">
      <c r="A29" s="17" t="s">
        <v>62</v>
      </c>
      <c r="B29" s="30" t="s">
        <v>60</v>
      </c>
      <c r="C29" s="41" t="s">
        <v>28</v>
      </c>
      <c r="D29" s="14"/>
      <c r="E29" s="100">
        <f>8100+6480+7380</f>
        <v>21960</v>
      </c>
      <c r="F29" s="53"/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s="3" customFormat="1" ht="15.75" customHeight="1">
      <c r="A30" s="17" t="s">
        <v>46</v>
      </c>
      <c r="B30" s="30" t="s">
        <v>18</v>
      </c>
      <c r="C30" s="41" t="s">
        <v>28</v>
      </c>
      <c r="D30" s="14"/>
      <c r="E30" s="100">
        <v>3240.52</v>
      </c>
      <c r="F30" s="53"/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s="3" customFormat="1" ht="15.75" customHeight="1" thickBot="1">
      <c r="A31" s="35" t="s">
        <v>47</v>
      </c>
      <c r="B31" s="36" t="s">
        <v>21</v>
      </c>
      <c r="C31" s="37" t="s">
        <v>28</v>
      </c>
      <c r="D31" s="38"/>
      <c r="E31" s="101">
        <v>12480</v>
      </c>
      <c r="F31" s="53"/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s="29" customFormat="1" ht="32.25" thickBot="1">
      <c r="A32" s="26" t="s">
        <v>37</v>
      </c>
      <c r="B32" s="27"/>
      <c r="C32" s="27" t="s">
        <v>28</v>
      </c>
      <c r="D32" s="113">
        <f>E32/E1/B3</f>
        <v>1.5652884930702979</v>
      </c>
      <c r="E32" s="114">
        <f>D50+D51</f>
        <v>145106</v>
      </c>
      <c r="F32" s="43"/>
      <c r="G32" s="44"/>
      <c r="H32" s="28"/>
      <c r="I32" s="28"/>
      <c r="J32" s="28"/>
    </row>
    <row r="33" spans="1:17" s="1" customFormat="1" ht="17.25" thickBot="1">
      <c r="A33" s="19" t="s">
        <v>11</v>
      </c>
      <c r="B33" s="24"/>
      <c r="C33" s="73" t="str">
        <f>C29</f>
        <v>руб</v>
      </c>
      <c r="D33" s="40">
        <f>D9+D10+D15+D16+D17+D18+D19+D32</f>
        <v>21.69051731131017</v>
      </c>
      <c r="E33" s="102">
        <f>E9+E10+E15+E16+E17+E18+E19+E32</f>
        <v>2010763.0119999999</v>
      </c>
      <c r="F33" s="55"/>
      <c r="G33" s="23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29" customFormat="1" thickBot="1">
      <c r="A34" s="124" t="s">
        <v>44</v>
      </c>
      <c r="B34" s="125"/>
      <c r="C34" s="125"/>
      <c r="D34" s="68" t="s">
        <v>54</v>
      </c>
      <c r="E34" s="69" t="s">
        <v>55</v>
      </c>
      <c r="F34" s="45"/>
      <c r="G34" s="43"/>
      <c r="H34" s="70"/>
      <c r="I34" s="28"/>
      <c r="J34" s="28"/>
    </row>
    <row r="35" spans="1:17" s="77" customFormat="1" ht="31.5" customHeight="1">
      <c r="A35" s="56" t="s">
        <v>57</v>
      </c>
      <c r="B35" s="39"/>
      <c r="C35" s="74" t="s">
        <v>36</v>
      </c>
      <c r="D35" s="115">
        <v>168627</v>
      </c>
      <c r="E35" s="91"/>
      <c r="F35" s="57"/>
      <c r="G35" s="75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s="77" customFormat="1">
      <c r="A36" s="15" t="s">
        <v>16</v>
      </c>
      <c r="B36" s="31"/>
      <c r="C36" s="78" t="s">
        <v>36</v>
      </c>
      <c r="D36" s="116">
        <f>1953*E1</f>
        <v>23436</v>
      </c>
      <c r="E36" s="92"/>
      <c r="F36" s="57"/>
      <c r="G36" s="75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17" s="77" customFormat="1" ht="15.75">
      <c r="A37" s="15" t="s">
        <v>59</v>
      </c>
      <c r="B37" s="31"/>
      <c r="C37" s="78" t="str">
        <f>C36</f>
        <v>руб.</v>
      </c>
      <c r="D37" s="116">
        <v>4200</v>
      </c>
      <c r="E37" s="92"/>
      <c r="F37" s="83"/>
      <c r="G37" s="84"/>
    </row>
    <row r="38" spans="1:17" s="77" customFormat="1" ht="31.5">
      <c r="A38" s="15" t="s">
        <v>32</v>
      </c>
      <c r="B38" s="31"/>
      <c r="C38" s="78" t="s">
        <v>36</v>
      </c>
      <c r="D38" s="116">
        <v>17284</v>
      </c>
      <c r="E38" s="92"/>
      <c r="F38" s="58"/>
      <c r="G38" s="75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s="81" customFormat="1" ht="15.75" customHeight="1">
      <c r="A39" s="15" t="s">
        <v>58</v>
      </c>
      <c r="B39" s="31"/>
      <c r="C39" s="78" t="s">
        <v>36</v>
      </c>
      <c r="D39" s="116">
        <f>B5+B6</f>
        <v>1906663.4599999997</v>
      </c>
      <c r="E39" s="92"/>
      <c r="F39" s="59"/>
      <c r="G39" s="79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7" s="81" customFormat="1" ht="15.75" customHeight="1">
      <c r="A40" s="71" t="str">
        <f>A33</f>
        <v>итого расходы</v>
      </c>
      <c r="B40" s="72"/>
      <c r="C40" s="82" t="str">
        <f>C33</f>
        <v>руб</v>
      </c>
      <c r="D40" s="93"/>
      <c r="E40" s="94">
        <f>E33</f>
        <v>2010763.0119999999</v>
      </c>
      <c r="F40" s="59"/>
      <c r="G40" s="79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1:17" s="88" customFormat="1" ht="15.75" customHeight="1" thickBot="1">
      <c r="A41" s="60" t="s">
        <v>19</v>
      </c>
      <c r="B41" s="49"/>
      <c r="C41" s="85" t="s">
        <v>36</v>
      </c>
      <c r="D41" s="95">
        <f>D35+D36+D37+D38+D39-E40</f>
        <v>109447.44800000009</v>
      </c>
      <c r="E41" s="96"/>
      <c r="F41" s="61"/>
      <c r="G41" s="86"/>
      <c r="H41" s="87"/>
      <c r="I41" s="87"/>
      <c r="J41" s="87"/>
    </row>
    <row r="42" spans="1:17" s="1" customFormat="1" ht="16.5" customHeight="1">
      <c r="A42" s="121" t="s">
        <v>35</v>
      </c>
      <c r="B42" s="122"/>
      <c r="C42" s="122"/>
      <c r="D42" s="122"/>
      <c r="E42" s="123"/>
      <c r="F42" s="62"/>
      <c r="G42" s="42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s="67" customFormat="1" ht="15.75" customHeight="1">
      <c r="A43" s="50" t="s">
        <v>29</v>
      </c>
      <c r="B43" s="119" t="s">
        <v>48</v>
      </c>
      <c r="C43" s="126" t="s">
        <v>49</v>
      </c>
      <c r="D43" s="127"/>
      <c r="E43" s="128"/>
      <c r="F43" s="21"/>
      <c r="G43" s="66"/>
      <c r="H43" s="66"/>
      <c r="I43" s="66"/>
    </row>
    <row r="44" spans="1:17" s="67" customFormat="1" ht="65.25" customHeight="1">
      <c r="A44" s="13"/>
      <c r="B44" s="120"/>
      <c r="C44" s="108" t="s">
        <v>45</v>
      </c>
      <c r="D44" s="108" t="s">
        <v>38</v>
      </c>
      <c r="E44" s="109" t="s">
        <v>70</v>
      </c>
      <c r="F44" s="21"/>
      <c r="G44" s="66"/>
      <c r="H44" s="66"/>
      <c r="I44" s="66"/>
    </row>
    <row r="45" spans="1:17" s="1" customFormat="1">
      <c r="A45" s="25" t="s">
        <v>39</v>
      </c>
      <c r="B45" s="89">
        <v>1667191</v>
      </c>
      <c r="C45" s="89">
        <v>1667248</v>
      </c>
      <c r="D45" s="89"/>
      <c r="E45" s="90"/>
      <c r="F45" s="63"/>
      <c r="G45" s="42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s="1" customFormat="1">
      <c r="A46" s="25" t="s">
        <v>40</v>
      </c>
      <c r="B46" s="89">
        <v>942575</v>
      </c>
      <c r="C46" s="89">
        <v>874304</v>
      </c>
      <c r="D46" s="89">
        <v>56075</v>
      </c>
      <c r="E46" s="90"/>
      <c r="F46" s="63"/>
      <c r="G46" s="42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s="1" customFormat="1">
      <c r="A47" s="25" t="s">
        <v>41</v>
      </c>
      <c r="B47" s="89">
        <v>171710</v>
      </c>
      <c r="C47" s="89">
        <v>164169</v>
      </c>
      <c r="D47" s="89">
        <v>6720</v>
      </c>
      <c r="E47" s="90">
        <v>992</v>
      </c>
      <c r="F47" s="63"/>
      <c r="G47" s="42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s="1" customFormat="1">
      <c r="A48" s="25" t="s">
        <v>42</v>
      </c>
      <c r="B48" s="89">
        <v>307708</v>
      </c>
      <c r="C48" s="89">
        <v>296728</v>
      </c>
      <c r="D48" s="89">
        <v>8390</v>
      </c>
      <c r="E48" s="90">
        <f>1441+1149</f>
        <v>2590</v>
      </c>
      <c r="F48" s="63"/>
      <c r="G48" s="42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s="1" customFormat="1" ht="17.25" thickBot="1">
      <c r="A49" s="103" t="s">
        <v>43</v>
      </c>
      <c r="B49" s="104">
        <v>645961</v>
      </c>
      <c r="C49" s="104">
        <v>571345</v>
      </c>
      <c r="D49" s="104">
        <v>77317</v>
      </c>
      <c r="E49" s="105">
        <f>221+303</f>
        <v>524</v>
      </c>
      <c r="F49" s="63"/>
      <c r="G49" s="42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s="1" customFormat="1" ht="17.25" thickBot="1">
      <c r="A50" s="19" t="s">
        <v>30</v>
      </c>
      <c r="B50" s="106">
        <f>SUM(B45:B49)</f>
        <v>3735145</v>
      </c>
      <c r="C50" s="106">
        <f>SUM(C45:C49)</f>
        <v>3573794</v>
      </c>
      <c r="D50" s="106">
        <f>SUM(D45:D49)</f>
        <v>148502</v>
      </c>
      <c r="E50" s="107">
        <f>SUM(E45:E49)</f>
        <v>4106</v>
      </c>
      <c r="F50" s="54"/>
      <c r="G50" s="42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s="77" customFormat="1" ht="32.25" thickBot="1">
      <c r="A51" s="110" t="s">
        <v>71</v>
      </c>
      <c r="B51" s="111"/>
      <c r="C51" s="111"/>
      <c r="D51" s="111">
        <f>B49-C49-D49-E49+B47-C47-D47-E47</f>
        <v>-3396</v>
      </c>
      <c r="E51" s="112"/>
      <c r="F51" s="57"/>
    </row>
    <row r="52" spans="1:17" s="1" customFormat="1">
      <c r="A52" s="20" t="s">
        <v>12</v>
      </c>
      <c r="B52" s="20"/>
      <c r="C52" s="64"/>
      <c r="D52" s="65"/>
      <c r="E52" s="20"/>
      <c r="F52" s="8"/>
      <c r="G52" s="42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s="1" customFormat="1">
      <c r="A53" s="8"/>
      <c r="B53" s="8"/>
      <c r="C53" s="8"/>
      <c r="D53" s="8"/>
      <c r="E53" s="8"/>
      <c r="F53" s="8"/>
      <c r="G53" s="42"/>
      <c r="H53" s="4"/>
      <c r="I53" s="4"/>
      <c r="J53" s="4"/>
      <c r="K53" s="4"/>
      <c r="L53" s="4"/>
      <c r="M53" s="4"/>
      <c r="N53" s="4"/>
      <c r="O53" s="4"/>
      <c r="P53" s="4"/>
      <c r="Q53" s="4"/>
    </row>
  </sheetData>
  <mergeCells count="4">
    <mergeCell ref="B43:B44"/>
    <mergeCell ref="A42:E42"/>
    <mergeCell ref="A34:C34"/>
    <mergeCell ref="C43:E43"/>
  </mergeCells>
  <pageMargins left="0.31496062992125984" right="0.31496062992125984" top="0.35433070866141736" bottom="0.35433070866141736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2018-02-05T12:10:56Z</cp:lastPrinted>
  <dcterms:created xsi:type="dcterms:W3CDTF">2016-04-22T06:39:22Z</dcterms:created>
  <dcterms:modified xsi:type="dcterms:W3CDTF">2018-03-16T10:12:46Z</dcterms:modified>
</cp:coreProperties>
</file>