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5" windowWidth="17400" windowHeight="10110" activeTab="1"/>
  </bookViews>
  <sheets>
    <sheet name="Лист1" sheetId="1" r:id="rId1"/>
    <sheet name="Лист3" sheetId="3" r:id="rId2"/>
  </sheets>
  <calcPr calcId="125725"/>
</workbook>
</file>

<file path=xl/calcChain.xml><?xml version="1.0" encoding="utf-8"?>
<calcChain xmlns="http://schemas.openxmlformats.org/spreadsheetml/2006/main">
  <c r="D10" i="1"/>
  <c r="E34"/>
  <c r="E49"/>
  <c r="D52"/>
  <c r="E50"/>
  <c r="B51"/>
  <c r="C51"/>
  <c r="E51"/>
  <c r="E19"/>
  <c r="E32"/>
  <c r="E33"/>
  <c r="E25"/>
  <c r="E24"/>
  <c r="E23"/>
  <c r="E12"/>
  <c r="C35"/>
  <c r="C41" s="1"/>
  <c r="A41"/>
  <c r="D38"/>
  <c r="E31"/>
  <c r="B6"/>
  <c r="D51"/>
  <c r="E3" l="1"/>
  <c r="B3"/>
  <c r="D13" s="1"/>
  <c r="D34" l="1"/>
  <c r="B5"/>
  <c r="D40" s="1"/>
  <c r="D12"/>
  <c r="D19"/>
  <c r="D11"/>
  <c r="D16"/>
  <c r="E17"/>
  <c r="D14"/>
  <c r="E18"/>
  <c r="E9"/>
  <c r="D15"/>
  <c r="D35" l="1"/>
  <c r="E10"/>
  <c r="E35" s="1"/>
  <c r="E41" s="1"/>
  <c r="E42" s="1"/>
</calcChain>
</file>

<file path=xl/sharedStrings.xml><?xml version="1.0" encoding="utf-8"?>
<sst xmlns="http://schemas.openxmlformats.org/spreadsheetml/2006/main" count="117" uniqueCount="79">
  <si>
    <t>Тариф на 1 кв.м., руб</t>
  </si>
  <si>
    <t>% оплаты собственниками</t>
  </si>
  <si>
    <t>Наименование работ по содержанию общего имущества</t>
  </si>
  <si>
    <t>1.Работы по надлежащему содержанию несущих и ненесущих конструкций</t>
  </si>
  <si>
    <t>2.Работы,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доме, в т.ч.</t>
  </si>
  <si>
    <t xml:space="preserve">*содержание систем вентиляции и дымоудаления </t>
  </si>
  <si>
    <t>*содержание систем внутридомового газового оборудования</t>
  </si>
  <si>
    <t>*работы по надлежащему содержанию и ремонту лифтов</t>
  </si>
  <si>
    <t xml:space="preserve">3.Работы по содержанию помещений, входящих в состав общего имущества в многоквартирном доме, по содержанию земельного участка и по содержанию придомовой территории. </t>
  </si>
  <si>
    <t>4.Работы по обеспечению вывоза твердых бытовых отходов</t>
  </si>
  <si>
    <t xml:space="preserve">5.Работы по обеспечению вывоза ТКО силами ООО УК "Атал".    
</t>
  </si>
  <si>
    <t xml:space="preserve">6.Обеспечение устранения аварий в соответствии с установленными предельными сроками на внутридомовых инженерных системах в многоквартирном доме. </t>
  </si>
  <si>
    <t>итого расходы</t>
  </si>
  <si>
    <t>Администрация ООО УК "Атал"</t>
  </si>
  <si>
    <t>Отчет о выполнении договора управления по содержанию общего имущества дома.</t>
  </si>
  <si>
    <t>Период</t>
  </si>
  <si>
    <t>ежедневно</t>
  </si>
  <si>
    <t>Поступило прочих доходов от размещения оборудования</t>
  </si>
  <si>
    <t>Чебоксары, ул. М. Павлова, д.62</t>
  </si>
  <si>
    <t>февраль</t>
  </si>
  <si>
    <t>май</t>
  </si>
  <si>
    <t>Остаток средств на конец периода (+ есть средства, -задолженность)</t>
  </si>
  <si>
    <t>август</t>
  </si>
  <si>
    <t>единица измерения работы и услуги</t>
  </si>
  <si>
    <t>Цена выполненной работы и услуги в руб.</t>
  </si>
  <si>
    <t>Кол-во месяцев</t>
  </si>
  <si>
    <t>Начислено за данный период по статье "содержание помещения",руб</t>
  </si>
  <si>
    <t>Стоимость выполн.работы /услуги на 1 кв.м.</t>
  </si>
  <si>
    <t>руб</t>
  </si>
  <si>
    <t>7.Работы по ремонту общедомового имущества всего, в т.ч.</t>
  </si>
  <si>
    <t>ноябрь</t>
  </si>
  <si>
    <t>Ресурсоснабжающая организация (РСО)</t>
  </si>
  <si>
    <t>ИТОГО</t>
  </si>
  <si>
    <t>Получено средств от применения повышающего коэффициента к квартирам без ИПУ</t>
  </si>
  <si>
    <t>2017г</t>
  </si>
  <si>
    <t>Площадь дома на 01/01/2017 г, м2</t>
  </si>
  <si>
    <t>Отчет по предоставлению коммунальных услуг по жилым помещениям за 2017 г</t>
  </si>
  <si>
    <t>руб.</t>
  </si>
  <si>
    <t>замена стояка ХВС, кв.112</t>
  </si>
  <si>
    <t>на содержание общего имущества дома, руб</t>
  </si>
  <si>
    <t>ООО "Коммун. Технологии" (теплоэнергия),руб</t>
  </si>
  <si>
    <t>ООО "Коммун. Технологии" (горячее водоснабжение),руб</t>
  </si>
  <si>
    <t>ОАО "Водоканал" (холодное водоснабжение), руб</t>
  </si>
  <si>
    <t>ОАО "Водоканал" (водоотведение), руб</t>
  </si>
  <si>
    <t>Чебоксарский Энергосбыт (электроэнергия), руб</t>
  </si>
  <si>
    <t>8. Расходы на коммунальные услуги потребляемые в целях содержания общего имущества дома</t>
  </si>
  <si>
    <t>Финансовый счет дома</t>
  </si>
  <si>
    <t>по индивид. потреблению, руб</t>
  </si>
  <si>
    <t>замена стояка канализации кв 72</t>
  </si>
  <si>
    <t>апрель</t>
  </si>
  <si>
    <t>изготовление и установка ограждения газ.трубы</t>
  </si>
  <si>
    <t>май,август</t>
  </si>
  <si>
    <t>Предоставлено РСО по приборам учета, руб</t>
  </si>
  <si>
    <t>Всего начислено УК Атал</t>
  </si>
  <si>
    <t>в т.ч. Нежилые</t>
  </si>
  <si>
    <t>ремонт мягкой кровли, кв. 70,142,144,ендова</t>
  </si>
  <si>
    <t>сентябрь</t>
  </si>
  <si>
    <t>подготовка к отопит.сезону и окраска теплоузлов</t>
  </si>
  <si>
    <t>Приход,руб</t>
  </si>
  <si>
    <t>Расход,руб</t>
  </si>
  <si>
    <t>*электроизмерительные работы</t>
  </si>
  <si>
    <t>Остаток средств на 01/01/2017 г при 100 % оплате собственниками (+ есть средства, -задолженность)</t>
  </si>
  <si>
    <t>Начислено собственникам</t>
  </si>
  <si>
    <t>замена мусороприемных клапанов п.1,2</t>
  </si>
  <si>
    <t>октябрь</t>
  </si>
  <si>
    <t>косметический ремонт п.1,2</t>
  </si>
  <si>
    <t>ремонт и восстановление межпанельных швов,кв.102,141,8,18,34,143</t>
  </si>
  <si>
    <t>установка информстендов в подъезде п.1,2</t>
  </si>
  <si>
    <t>поверка общедомового прибора учета (ОДПУ)</t>
  </si>
  <si>
    <t>ремонт дверного блока тамбурной двери п.2</t>
  </si>
  <si>
    <t>замена почтовых ящиков п.1,2</t>
  </si>
  <si>
    <t>окт,нояб</t>
  </si>
  <si>
    <t>ремонт стояка отопления кв.75</t>
  </si>
  <si>
    <t>ремонт мягкой кровли балконных козырьков, кв. 143,144,70,129,33</t>
  </si>
  <si>
    <t>сент-ноябрь</t>
  </si>
  <si>
    <t>июль,окт,дек</t>
  </si>
  <si>
    <t>Произведен перерасчет коммунальных услуг на содержание общего имущества дома по статье "содержание" в 1 полугодии 2017г</t>
  </si>
  <si>
    <t>прочим потребит. и на производ. нужды</t>
  </si>
  <si>
    <t>Экономия расходов на коммунальные услуги потребляемые в целях содержания общего имущества дома за 2017 г составила, руб</t>
  </si>
</sst>
</file>

<file path=xl/styles.xml><?xml version="1.0" encoding="utf-8"?>
<styleSheet xmlns="http://schemas.openxmlformats.org/spreadsheetml/2006/main">
  <numFmts count="2">
    <numFmt numFmtId="43" formatCode="_-* #,##0.00_р_._-;\-* #,##0.00_р_._-;_-* &quot;-&quot;??_р_._-;_-@_-"/>
    <numFmt numFmtId="164" formatCode="_-* #,##0_р_._-;\-* #,##0_р_._-;_-* &quot;-&quot;??_р_._-;_-@_-"/>
  </numFmts>
  <fonts count="14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i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2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8">
    <xf numFmtId="0" fontId="0" fillId="0" borderId="0" xfId="0"/>
    <xf numFmtId="0" fontId="5" fillId="0" borderId="0" xfId="0" applyFont="1"/>
    <xf numFmtId="0" fontId="4" fillId="0" borderId="0" xfId="0" applyFont="1" applyFill="1" applyAlignment="1">
      <alignment vertical="top"/>
    </xf>
    <xf numFmtId="0" fontId="3" fillId="0" borderId="4" xfId="0" applyFont="1" applyFill="1" applyBorder="1" applyAlignment="1">
      <alignment horizontal="center" vertical="top" wrapText="1"/>
    </xf>
    <xf numFmtId="0" fontId="3" fillId="0" borderId="6" xfId="0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horizontal="center" vertical="top" wrapText="1"/>
    </xf>
    <xf numFmtId="0" fontId="4" fillId="0" borderId="0" xfId="0" applyFont="1" applyFill="1" applyAlignment="1">
      <alignment vertical="top" wrapText="1"/>
    </xf>
    <xf numFmtId="0" fontId="3" fillId="0" borderId="0" xfId="0" applyFont="1" applyFill="1" applyAlignment="1">
      <alignment horizontal="center" vertical="top" wrapText="1"/>
    </xf>
    <xf numFmtId="0" fontId="6" fillId="0" borderId="0" xfId="0" applyFont="1" applyFill="1" applyAlignment="1">
      <alignment horizontal="center" vertical="top"/>
    </xf>
    <xf numFmtId="0" fontId="4" fillId="0" borderId="2" xfId="0" applyFont="1" applyFill="1" applyBorder="1" applyAlignment="1">
      <alignment vertical="top" wrapText="1"/>
    </xf>
    <xf numFmtId="2" fontId="4" fillId="0" borderId="1" xfId="0" applyNumberFormat="1" applyFont="1" applyFill="1" applyBorder="1" applyAlignment="1">
      <alignment vertical="top" wrapText="1"/>
    </xf>
    <xf numFmtId="0" fontId="5" fillId="0" borderId="0" xfId="0" applyFont="1" applyFill="1"/>
    <xf numFmtId="0" fontId="7" fillId="0" borderId="2" xfId="0" applyFont="1" applyFill="1" applyBorder="1" applyAlignment="1">
      <alignment vertical="top" wrapText="1"/>
    </xf>
    <xf numFmtId="0" fontId="3" fillId="0" borderId="2" xfId="0" applyFont="1" applyFill="1" applyBorder="1" applyAlignment="1">
      <alignment vertical="top" wrapText="1"/>
    </xf>
    <xf numFmtId="0" fontId="6" fillId="0" borderId="0" xfId="0" applyFont="1" applyFill="1"/>
    <xf numFmtId="1" fontId="4" fillId="0" borderId="1" xfId="0" applyNumberFormat="1" applyFont="1" applyFill="1" applyBorder="1" applyAlignment="1">
      <alignment vertical="top" wrapText="1"/>
    </xf>
    <xf numFmtId="2" fontId="4" fillId="0" borderId="8" xfId="0" applyNumberFormat="1" applyFont="1" applyFill="1" applyBorder="1" applyAlignment="1">
      <alignment vertical="top" wrapText="1"/>
    </xf>
    <xf numFmtId="1" fontId="3" fillId="0" borderId="0" xfId="0" applyNumberFormat="1" applyFont="1" applyFill="1"/>
    <xf numFmtId="0" fontId="4" fillId="0" borderId="0" xfId="0" applyFont="1" applyFill="1" applyBorder="1" applyAlignment="1">
      <alignment vertical="top" wrapText="1"/>
    </xf>
    <xf numFmtId="0" fontId="0" fillId="0" borderId="0" xfId="0" applyFill="1"/>
    <xf numFmtId="0" fontId="10" fillId="0" borderId="0" xfId="0" applyFont="1" applyFill="1" applyAlignment="1">
      <alignment wrapText="1"/>
    </xf>
    <xf numFmtId="0" fontId="2" fillId="0" borderId="0" xfId="0" applyFont="1" applyFill="1" applyAlignment="1">
      <alignment horizontal="center" vertical="top"/>
    </xf>
    <xf numFmtId="0" fontId="2" fillId="0" borderId="0" xfId="0" applyFont="1" applyFill="1"/>
    <xf numFmtId="0" fontId="4" fillId="0" borderId="2" xfId="0" applyNumberFormat="1" applyFont="1" applyFill="1" applyBorder="1" applyAlignment="1">
      <alignment vertical="top" wrapText="1"/>
    </xf>
    <xf numFmtId="0" fontId="3" fillId="0" borderId="0" xfId="0" applyFont="1" applyFill="1" applyBorder="1"/>
    <xf numFmtId="0" fontId="2" fillId="0" borderId="0" xfId="0" applyFont="1" applyFill="1" applyBorder="1"/>
    <xf numFmtId="0" fontId="4" fillId="0" borderId="1" xfId="0" applyFont="1" applyFill="1" applyBorder="1" applyAlignment="1">
      <alignment vertical="top" wrapText="1"/>
    </xf>
    <xf numFmtId="0" fontId="7" fillId="0" borderId="1" xfId="0" applyFont="1" applyFill="1" applyBorder="1" applyAlignment="1">
      <alignment vertical="top" wrapText="1"/>
    </xf>
    <xf numFmtId="0" fontId="4" fillId="0" borderId="7" xfId="0" applyFont="1" applyFill="1" applyBorder="1" applyAlignment="1">
      <alignment vertical="top" wrapText="1"/>
    </xf>
    <xf numFmtId="0" fontId="4" fillId="0" borderId="8" xfId="0" applyFont="1" applyFill="1" applyBorder="1" applyAlignment="1">
      <alignment vertical="top" wrapText="1"/>
    </xf>
    <xf numFmtId="0" fontId="4" fillId="0" borderId="8" xfId="0" applyFont="1" applyFill="1" applyBorder="1" applyAlignment="1">
      <alignment horizontal="center" vertical="top" wrapText="1"/>
    </xf>
    <xf numFmtId="0" fontId="3" fillId="0" borderId="14" xfId="0" applyFont="1" applyFill="1" applyBorder="1" applyAlignment="1">
      <alignment vertical="top" wrapText="1"/>
    </xf>
    <xf numFmtId="1" fontId="3" fillId="0" borderId="15" xfId="0" applyNumberFormat="1" applyFont="1" applyFill="1" applyBorder="1" applyAlignment="1">
      <alignment vertical="top" wrapText="1"/>
    </xf>
    <xf numFmtId="0" fontId="4" fillId="0" borderId="11" xfId="0" applyFont="1" applyFill="1" applyBorder="1" applyAlignment="1">
      <alignment vertical="top" wrapText="1"/>
    </xf>
    <xf numFmtId="0" fontId="4" fillId="0" borderId="12" xfId="0" applyFont="1" applyFill="1" applyBorder="1" applyAlignment="1">
      <alignment horizontal="center" vertical="top" wrapText="1"/>
    </xf>
    <xf numFmtId="2" fontId="3" fillId="0" borderId="16" xfId="0" applyNumberFormat="1" applyFont="1" applyFill="1" applyBorder="1" applyAlignment="1">
      <alignment vertical="top" wrapText="1"/>
    </xf>
    <xf numFmtId="0" fontId="4" fillId="0" borderId="1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vertical="top" wrapText="1"/>
    </xf>
    <xf numFmtId="0" fontId="3" fillId="0" borderId="0" xfId="0" applyFont="1" applyFill="1" applyBorder="1" applyAlignment="1">
      <alignment wrapText="1"/>
    </xf>
    <xf numFmtId="0" fontId="8" fillId="2" borderId="11" xfId="0" applyFont="1" applyFill="1" applyBorder="1" applyAlignment="1">
      <alignment vertical="top" wrapText="1"/>
    </xf>
    <xf numFmtId="0" fontId="4" fillId="2" borderId="12" xfId="0" applyFont="1" applyFill="1" applyBorder="1" applyAlignment="1">
      <alignment vertical="top" wrapText="1"/>
    </xf>
    <xf numFmtId="2" fontId="3" fillId="2" borderId="12" xfId="0" applyNumberFormat="1" applyFont="1" applyFill="1" applyBorder="1" applyAlignment="1">
      <alignment vertical="top" wrapText="1"/>
    </xf>
    <xf numFmtId="2" fontId="3" fillId="0" borderId="0" xfId="0" applyNumberFormat="1" applyFont="1" applyFill="1" applyBorder="1" applyAlignment="1">
      <alignment vertical="top" wrapText="1"/>
    </xf>
    <xf numFmtId="0" fontId="4" fillId="0" borderId="2" xfId="0" applyNumberFormat="1" applyFont="1" applyFill="1" applyBorder="1" applyAlignment="1">
      <alignment horizontal="center" vertical="top" wrapText="1"/>
    </xf>
    <xf numFmtId="0" fontId="3" fillId="0" borderId="0" xfId="0" applyFont="1" applyFill="1" applyAlignment="1">
      <alignment horizontal="left" vertical="top" wrapText="1"/>
    </xf>
    <xf numFmtId="0" fontId="4" fillId="0" borderId="0" xfId="0" applyFont="1" applyFill="1" applyAlignment="1">
      <alignment horizontal="center" vertical="top" wrapText="1"/>
    </xf>
    <xf numFmtId="0" fontId="3" fillId="0" borderId="0" xfId="0" applyFont="1" applyFill="1" applyAlignment="1">
      <alignment vertical="top" wrapText="1"/>
    </xf>
    <xf numFmtId="1" fontId="4" fillId="0" borderId="0" xfId="0" applyNumberFormat="1" applyFont="1" applyFill="1" applyAlignment="1">
      <alignment vertical="top" wrapText="1"/>
    </xf>
    <xf numFmtId="2" fontId="3" fillId="0" borderId="0" xfId="0" applyNumberFormat="1" applyFont="1" applyFill="1" applyAlignment="1">
      <alignment vertical="top" wrapText="1"/>
    </xf>
    <xf numFmtId="0" fontId="7" fillId="0" borderId="0" xfId="0" applyFont="1" applyFill="1" applyAlignment="1">
      <alignment vertical="top" wrapText="1"/>
    </xf>
    <xf numFmtId="1" fontId="7" fillId="0" borderId="0" xfId="0" applyNumberFormat="1" applyFont="1" applyFill="1" applyAlignment="1">
      <alignment vertical="top" wrapText="1"/>
    </xf>
    <xf numFmtId="0" fontId="7" fillId="0" borderId="0" xfId="0" applyFont="1" applyFill="1" applyBorder="1" applyAlignment="1">
      <alignment vertical="top" wrapText="1"/>
    </xf>
    <xf numFmtId="0" fontId="4" fillId="0" borderId="0" xfId="0" applyFont="1" applyFill="1" applyBorder="1" applyAlignment="1">
      <alignment vertical="top"/>
    </xf>
    <xf numFmtId="1" fontId="4" fillId="0" borderId="0" xfId="0" applyNumberFormat="1" applyFont="1" applyFill="1" applyAlignment="1">
      <alignment vertical="top"/>
    </xf>
    <xf numFmtId="0" fontId="4" fillId="0" borderId="0" xfId="0" applyFont="1" applyFill="1" applyBorder="1" applyAlignment="1">
      <alignment horizontal="center" vertical="top" wrapText="1"/>
    </xf>
    <xf numFmtId="1" fontId="4" fillId="0" borderId="0" xfId="0" applyNumberFormat="1" applyFont="1" applyFill="1" applyBorder="1" applyAlignment="1">
      <alignment vertical="top" wrapText="1"/>
    </xf>
    <xf numFmtId="0" fontId="4" fillId="0" borderId="0" xfId="0" applyFont="1" applyFill="1" applyAlignment="1">
      <alignment horizontal="right" vertical="top" wrapText="1"/>
    </xf>
    <xf numFmtId="0" fontId="11" fillId="0" borderId="0" xfId="0" applyFont="1" applyFill="1"/>
    <xf numFmtId="0" fontId="0" fillId="0" borderId="0" xfId="0" applyFont="1" applyFill="1"/>
    <xf numFmtId="1" fontId="3" fillId="0" borderId="0" xfId="0" applyNumberFormat="1" applyFont="1" applyFill="1" applyBorder="1" applyAlignment="1">
      <alignment vertical="top"/>
    </xf>
    <xf numFmtId="1" fontId="4" fillId="0" borderId="15" xfId="0" applyNumberFormat="1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vertical="top" wrapText="1"/>
    </xf>
    <xf numFmtId="0" fontId="12" fillId="0" borderId="0" xfId="0" applyFont="1" applyFill="1"/>
    <xf numFmtId="0" fontId="13" fillId="0" borderId="0" xfId="0" applyFont="1" applyFill="1"/>
    <xf numFmtId="0" fontId="7" fillId="0" borderId="0" xfId="0" applyFont="1" applyFill="1" applyBorder="1" applyAlignment="1">
      <alignment wrapText="1"/>
    </xf>
    <xf numFmtId="0" fontId="7" fillId="0" borderId="0" xfId="0" applyFont="1" applyFill="1" applyBorder="1"/>
    <xf numFmtId="0" fontId="13" fillId="0" borderId="0" xfId="0" applyFont="1" applyFill="1" applyBorder="1"/>
    <xf numFmtId="0" fontId="3" fillId="2" borderId="18" xfId="0" applyFont="1" applyFill="1" applyBorder="1" applyAlignment="1">
      <alignment horizontal="center" vertical="top" wrapText="1"/>
    </xf>
    <xf numFmtId="0" fontId="3" fillId="2" borderId="19" xfId="0" applyFont="1" applyFill="1" applyBorder="1" applyAlignment="1">
      <alignment horizontal="center" vertical="top" wrapText="1"/>
    </xf>
    <xf numFmtId="0" fontId="7" fillId="0" borderId="4" xfId="0" applyFont="1" applyFill="1" applyBorder="1" applyAlignment="1">
      <alignment vertical="top" wrapText="1"/>
    </xf>
    <xf numFmtId="0" fontId="7" fillId="0" borderId="5" xfId="0" applyFont="1" applyFill="1" applyBorder="1" applyAlignment="1">
      <alignment vertical="top" wrapText="1"/>
    </xf>
    <xf numFmtId="0" fontId="7" fillId="0" borderId="5" xfId="0" applyFont="1" applyFill="1" applyBorder="1" applyAlignment="1">
      <alignment horizontal="center" vertical="top" wrapText="1"/>
    </xf>
    <xf numFmtId="164" fontId="4" fillId="0" borderId="1" xfId="1" applyNumberFormat="1" applyFont="1" applyFill="1" applyBorder="1" applyAlignment="1">
      <alignment vertical="top"/>
    </xf>
    <xf numFmtId="164" fontId="4" fillId="0" borderId="3" xfId="1" applyNumberFormat="1" applyFont="1" applyFill="1" applyBorder="1" applyAlignment="1">
      <alignment vertical="top"/>
    </xf>
    <xf numFmtId="164" fontId="4" fillId="0" borderId="3" xfId="1" applyNumberFormat="1" applyFont="1" applyFill="1" applyBorder="1" applyAlignment="1">
      <alignment vertical="top" wrapText="1"/>
    </xf>
    <xf numFmtId="164" fontId="4" fillId="0" borderId="9" xfId="1" applyNumberFormat="1" applyFont="1" applyFill="1" applyBorder="1" applyAlignment="1">
      <alignment vertical="top" wrapText="1"/>
    </xf>
    <xf numFmtId="164" fontId="3" fillId="2" borderId="13" xfId="1" applyNumberFormat="1" applyFont="1" applyFill="1" applyBorder="1" applyAlignment="1">
      <alignment vertical="top" wrapText="1"/>
    </xf>
    <xf numFmtId="164" fontId="3" fillId="0" borderId="3" xfId="1" applyNumberFormat="1" applyFont="1" applyFill="1" applyBorder="1" applyAlignment="1">
      <alignment vertical="top" wrapText="1"/>
    </xf>
    <xf numFmtId="164" fontId="3" fillId="0" borderId="9" xfId="1" applyNumberFormat="1" applyFont="1" applyFill="1" applyBorder="1" applyAlignment="1">
      <alignment vertical="top" wrapText="1"/>
    </xf>
    <xf numFmtId="164" fontId="3" fillId="0" borderId="16" xfId="1" applyNumberFormat="1" applyFont="1" applyFill="1" applyBorder="1" applyAlignment="1">
      <alignment vertical="top" wrapText="1"/>
    </xf>
    <xf numFmtId="164" fontId="7" fillId="0" borderId="6" xfId="1" applyNumberFormat="1" applyFont="1" applyFill="1" applyBorder="1" applyAlignment="1">
      <alignment vertical="top" wrapText="1"/>
    </xf>
    <xf numFmtId="164" fontId="7" fillId="0" borderId="3" xfId="1" applyNumberFormat="1" applyFont="1" applyFill="1" applyBorder="1" applyAlignment="1">
      <alignment vertical="top" wrapText="1"/>
    </xf>
    <xf numFmtId="0" fontId="4" fillId="0" borderId="7" xfId="0" applyNumberFormat="1" applyFont="1" applyFill="1" applyBorder="1" applyAlignment="1">
      <alignment vertical="top" wrapText="1"/>
    </xf>
    <xf numFmtId="164" fontId="4" fillId="0" borderId="8" xfId="1" applyNumberFormat="1" applyFont="1" applyFill="1" applyBorder="1" applyAlignment="1">
      <alignment vertical="top"/>
    </xf>
    <xf numFmtId="164" fontId="4" fillId="0" borderId="9" xfId="1" applyNumberFormat="1" applyFont="1" applyFill="1" applyBorder="1" applyAlignment="1">
      <alignment vertical="top"/>
    </xf>
    <xf numFmtId="0" fontId="3" fillId="0" borderId="11" xfId="0" applyFont="1" applyFill="1" applyBorder="1" applyAlignment="1">
      <alignment vertical="top" wrapText="1"/>
    </xf>
    <xf numFmtId="164" fontId="3" fillId="0" borderId="12" xfId="1" applyNumberFormat="1" applyFont="1" applyFill="1" applyBorder="1" applyAlignment="1">
      <alignment vertical="top"/>
    </xf>
    <xf numFmtId="164" fontId="3" fillId="0" borderId="13" xfId="1" applyNumberFormat="1" applyFont="1" applyFill="1" applyBorder="1" applyAlignment="1">
      <alignment vertical="top"/>
    </xf>
    <xf numFmtId="0" fontId="7" fillId="0" borderId="7" xfId="0" applyFont="1" applyFill="1" applyBorder="1" applyAlignment="1">
      <alignment vertical="top" wrapText="1"/>
    </xf>
    <xf numFmtId="0" fontId="7" fillId="0" borderId="8" xfId="0" applyFont="1" applyFill="1" applyBorder="1" applyAlignment="1">
      <alignment vertical="top" wrapText="1"/>
    </xf>
    <xf numFmtId="0" fontId="7" fillId="0" borderId="8" xfId="0" applyFont="1" applyFill="1" applyBorder="1" applyAlignment="1">
      <alignment horizontal="center" vertical="top" wrapText="1"/>
    </xf>
    <xf numFmtId="164" fontId="7" fillId="0" borderId="8" xfId="1" applyNumberFormat="1" applyFont="1" applyFill="1" applyBorder="1" applyAlignment="1">
      <alignment vertical="top" wrapText="1"/>
    </xf>
    <xf numFmtId="164" fontId="7" fillId="0" borderId="9" xfId="1" applyNumberFormat="1" applyFont="1" applyFill="1" applyBorder="1" applyAlignment="1">
      <alignment vertical="top" wrapText="1"/>
    </xf>
    <xf numFmtId="0" fontId="9" fillId="2" borderId="11" xfId="0" applyFont="1" applyFill="1" applyBorder="1" applyAlignment="1">
      <alignment vertical="top" wrapText="1"/>
    </xf>
    <xf numFmtId="0" fontId="9" fillId="2" borderId="12" xfId="0" applyFont="1" applyFill="1" applyBorder="1" applyAlignment="1">
      <alignment vertical="top" wrapText="1"/>
    </xf>
    <xf numFmtId="0" fontId="7" fillId="2" borderId="12" xfId="0" applyFont="1" applyFill="1" applyBorder="1" applyAlignment="1">
      <alignment horizontal="center" vertical="top" wrapText="1"/>
    </xf>
    <xf numFmtId="164" fontId="9" fillId="2" borderId="12" xfId="1" applyNumberFormat="1" applyFont="1" applyFill="1" applyBorder="1" applyAlignment="1">
      <alignment vertical="top" wrapText="1"/>
    </xf>
    <xf numFmtId="164" fontId="9" fillId="2" borderId="13" xfId="1" applyNumberFormat="1" applyFont="1" applyFill="1" applyBorder="1" applyAlignment="1">
      <alignment vertical="top" wrapText="1"/>
    </xf>
    <xf numFmtId="0" fontId="4" fillId="0" borderId="1" xfId="0" applyNumberFormat="1" applyFont="1" applyFill="1" applyBorder="1" applyAlignment="1">
      <alignment horizontal="center" vertical="top" wrapText="1"/>
    </xf>
    <xf numFmtId="0" fontId="4" fillId="0" borderId="3" xfId="0" applyFont="1" applyFill="1" applyBorder="1" applyAlignment="1">
      <alignment horizontal="center" vertical="top" wrapText="1"/>
    </xf>
    <xf numFmtId="0" fontId="7" fillId="0" borderId="11" xfId="0" applyFont="1" applyFill="1" applyBorder="1" applyAlignment="1">
      <alignment vertical="top" wrapText="1"/>
    </xf>
    <xf numFmtId="164" fontId="7" fillId="0" borderId="12" xfId="1" applyNumberFormat="1" applyFont="1" applyFill="1" applyBorder="1" applyAlignment="1">
      <alignment vertical="top"/>
    </xf>
    <xf numFmtId="164" fontId="7" fillId="0" borderId="13" xfId="1" applyNumberFormat="1" applyFont="1" applyFill="1" applyBorder="1" applyAlignment="1">
      <alignment vertical="top"/>
    </xf>
    <xf numFmtId="164" fontId="7" fillId="0" borderId="5" xfId="1" applyNumberFormat="1" applyFont="1" applyFill="1" applyBorder="1" applyAlignment="1">
      <alignment vertical="top" wrapText="1"/>
    </xf>
    <xf numFmtId="164" fontId="7" fillId="0" borderId="1" xfId="1" applyNumberFormat="1" applyFont="1" applyFill="1" applyBorder="1" applyAlignment="1">
      <alignment vertical="top" wrapText="1"/>
    </xf>
    <xf numFmtId="2" fontId="4" fillId="0" borderId="12" xfId="0" applyNumberFormat="1" applyFont="1" applyFill="1" applyBorder="1" applyAlignment="1">
      <alignment vertical="top" wrapText="1"/>
    </xf>
    <xf numFmtId="164" fontId="3" fillId="0" borderId="13" xfId="1" applyNumberFormat="1" applyFont="1" applyFill="1" applyBorder="1" applyAlignment="1">
      <alignment vertical="top" wrapText="1"/>
    </xf>
    <xf numFmtId="164" fontId="3" fillId="0" borderId="0" xfId="1" applyNumberFormat="1" applyFont="1" applyFill="1" applyAlignment="1">
      <alignment horizontal="right" vertical="top" wrapText="1"/>
    </xf>
    <xf numFmtId="0" fontId="4" fillId="0" borderId="1" xfId="0" applyNumberFormat="1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/>
    </xf>
    <xf numFmtId="0" fontId="3" fillId="0" borderId="20" xfId="0" applyNumberFormat="1" applyFont="1" applyFill="1" applyBorder="1" applyAlignment="1">
      <alignment horizontal="center" vertical="top" wrapText="1"/>
    </xf>
    <xf numFmtId="0" fontId="4" fillId="0" borderId="21" xfId="0" applyFont="1" applyBorder="1" applyAlignment="1">
      <alignment horizontal="center" vertical="top" wrapText="1"/>
    </xf>
    <xf numFmtId="0" fontId="4" fillId="0" borderId="22" xfId="0" applyFont="1" applyBorder="1" applyAlignment="1">
      <alignment horizontal="center" vertical="top" wrapText="1"/>
    </xf>
    <xf numFmtId="0" fontId="3" fillId="2" borderId="17" xfId="0" applyFont="1" applyFill="1" applyBorder="1" applyAlignment="1">
      <alignment horizontal="center" vertical="top" wrapText="1"/>
    </xf>
    <xf numFmtId="0" fontId="2" fillId="0" borderId="18" xfId="0" applyFont="1" applyBorder="1" applyAlignment="1">
      <alignment horizontal="center" vertical="top" wrapText="1"/>
    </xf>
    <xf numFmtId="0" fontId="4" fillId="0" borderId="10" xfId="0" applyNumberFormat="1" applyFont="1" applyFill="1" applyBorder="1" applyAlignment="1">
      <alignment horizontal="center" vertical="top" wrapText="1"/>
    </xf>
    <xf numFmtId="0" fontId="4" fillId="0" borderId="23" xfId="0" applyFont="1" applyFill="1" applyBorder="1" applyAlignment="1">
      <alignment horizontal="center" vertical="top" wrapText="1"/>
    </xf>
    <xf numFmtId="0" fontId="0" fillId="0" borderId="24" xfId="0" applyBorder="1" applyAlignment="1">
      <alignment horizontal="center"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E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54"/>
  <sheetViews>
    <sheetView topLeftCell="A40" workbookViewId="0">
      <selection activeCell="E16" sqref="E16"/>
    </sheetView>
  </sheetViews>
  <sheetFormatPr defaultRowHeight="15.75"/>
  <cols>
    <col min="1" max="1" width="75.85546875" style="6" customWidth="1"/>
    <col min="2" max="2" width="14" style="6" customWidth="1"/>
    <col min="3" max="3" width="13.42578125" style="6" customWidth="1"/>
    <col min="4" max="4" width="15.28515625" style="6" customWidth="1"/>
    <col min="5" max="5" width="16.5703125" style="6" customWidth="1"/>
    <col min="6" max="6" width="11.85546875" style="6" bestFit="1" customWidth="1"/>
    <col min="7" max="7" width="9.140625" style="1"/>
  </cols>
  <sheetData>
    <row r="1" spans="1:9" s="19" customFormat="1" ht="31.5">
      <c r="A1" s="44" t="s">
        <v>14</v>
      </c>
      <c r="B1" s="6"/>
      <c r="C1" s="6" t="s">
        <v>34</v>
      </c>
      <c r="D1" s="45" t="s">
        <v>25</v>
      </c>
      <c r="E1" s="45">
        <v>12</v>
      </c>
      <c r="F1" s="6"/>
      <c r="G1" s="11"/>
    </row>
    <row r="2" spans="1:9" s="19" customFormat="1">
      <c r="A2" s="46" t="s">
        <v>18</v>
      </c>
      <c r="B2" s="6"/>
      <c r="C2" s="6"/>
      <c r="D2" s="6"/>
      <c r="E2" s="56" t="s">
        <v>54</v>
      </c>
      <c r="F2" s="6"/>
      <c r="G2" s="11"/>
    </row>
    <row r="3" spans="1:9" s="19" customFormat="1">
      <c r="A3" s="6" t="s">
        <v>35</v>
      </c>
      <c r="B3" s="6">
        <f>57.8+7665.3</f>
        <v>7723.1</v>
      </c>
      <c r="C3" s="6"/>
      <c r="D3" s="6"/>
      <c r="E3" s="47">
        <f>57.8*B4*E1</f>
        <v>14496.239999999998</v>
      </c>
      <c r="F3" s="6"/>
      <c r="G3" s="11"/>
    </row>
    <row r="4" spans="1:9" s="19" customFormat="1">
      <c r="A4" s="6" t="s">
        <v>0</v>
      </c>
      <c r="B4" s="6">
        <v>20.9</v>
      </c>
      <c r="C4" s="6"/>
      <c r="D4" s="6"/>
      <c r="E4" s="6"/>
      <c r="F4" s="6"/>
      <c r="G4" s="11"/>
    </row>
    <row r="5" spans="1:9" s="19" customFormat="1">
      <c r="A5" s="6" t="s">
        <v>26</v>
      </c>
      <c r="B5" s="107">
        <f>B3*B4*E1</f>
        <v>1936953.48</v>
      </c>
      <c r="C5" s="47"/>
      <c r="D5" s="47"/>
      <c r="E5" s="6"/>
      <c r="F5" s="47"/>
      <c r="G5" s="6"/>
    </row>
    <row r="6" spans="1:9" s="19" customFormat="1" ht="31.5">
      <c r="A6" s="6" t="s">
        <v>76</v>
      </c>
      <c r="B6" s="107">
        <f>-64669.09-14806.1-111.64-110.64-377.01</f>
        <v>-80074.48</v>
      </c>
      <c r="C6" s="47"/>
      <c r="D6" s="47"/>
      <c r="E6" s="6"/>
      <c r="F6" s="47"/>
      <c r="G6" s="6"/>
      <c r="H6" s="20"/>
      <c r="I6" s="20"/>
    </row>
    <row r="7" spans="1:9" s="19" customFormat="1" ht="16.5" thickBot="1">
      <c r="A7" s="6" t="s">
        <v>1</v>
      </c>
      <c r="B7" s="6">
        <v>99.53</v>
      </c>
      <c r="C7" s="6"/>
      <c r="D7" s="6"/>
      <c r="E7" s="6"/>
      <c r="F7" s="47"/>
      <c r="G7" s="11"/>
    </row>
    <row r="8" spans="1:9" s="21" customFormat="1" ht="68.25" customHeight="1">
      <c r="A8" s="3" t="s">
        <v>2</v>
      </c>
      <c r="B8" s="5" t="s">
        <v>15</v>
      </c>
      <c r="C8" s="5" t="s">
        <v>23</v>
      </c>
      <c r="D8" s="5" t="s">
        <v>27</v>
      </c>
      <c r="E8" s="4" t="s">
        <v>24</v>
      </c>
      <c r="F8" s="7"/>
      <c r="G8" s="8"/>
    </row>
    <row r="9" spans="1:9" s="19" customFormat="1" ht="15.75" customHeight="1">
      <c r="A9" s="9" t="s">
        <v>3</v>
      </c>
      <c r="B9" s="26" t="s">
        <v>16</v>
      </c>
      <c r="C9" s="36" t="s">
        <v>28</v>
      </c>
      <c r="D9" s="10">
        <v>0.89</v>
      </c>
      <c r="E9" s="74">
        <f>D9*B3*E1</f>
        <v>82482.707999999999</v>
      </c>
      <c r="F9" s="6"/>
      <c r="G9" s="11"/>
    </row>
    <row r="10" spans="1:9" s="19" customFormat="1" ht="47.25">
      <c r="A10" s="9" t="s">
        <v>4</v>
      </c>
      <c r="B10" s="26" t="s">
        <v>16</v>
      </c>
      <c r="C10" s="36" t="s">
        <v>28</v>
      </c>
      <c r="D10" s="10">
        <f>4.63+D11+D12+D13+D14</f>
        <v>7.3658185184705616</v>
      </c>
      <c r="E10" s="74">
        <f>D10*E1*B3</f>
        <v>682643.43599999999</v>
      </c>
      <c r="F10" s="6"/>
      <c r="G10" s="11"/>
    </row>
    <row r="11" spans="1:9" s="19" customFormat="1" ht="15.75" customHeight="1">
      <c r="A11" s="12" t="s">
        <v>5</v>
      </c>
      <c r="B11" s="26"/>
      <c r="C11" s="36" t="s">
        <v>28</v>
      </c>
      <c r="D11" s="10">
        <f>E11/E1/B3</f>
        <v>9.0637179370977969E-2</v>
      </c>
      <c r="E11" s="74">
        <v>8400</v>
      </c>
      <c r="F11" s="6"/>
      <c r="G11" s="11"/>
    </row>
    <row r="12" spans="1:9" s="19" customFormat="1" ht="15.75" customHeight="1">
      <c r="A12" s="12" t="s">
        <v>6</v>
      </c>
      <c r="B12" s="26"/>
      <c r="C12" s="36" t="s">
        <v>28</v>
      </c>
      <c r="D12" s="10">
        <f>E12/E1/B3</f>
        <v>0.53855748771002998</v>
      </c>
      <c r="E12" s="74">
        <f>5400+44512</f>
        <v>49912</v>
      </c>
      <c r="F12" s="6"/>
      <c r="G12" s="11"/>
    </row>
    <row r="13" spans="1:9" s="19" customFormat="1" ht="15.75" customHeight="1">
      <c r="A13" s="12" t="s">
        <v>60</v>
      </c>
      <c r="B13" s="26" t="s">
        <v>56</v>
      </c>
      <c r="C13" s="36" t="s">
        <v>28</v>
      </c>
      <c r="D13" s="10">
        <f>E13/E1/B3</f>
        <v>8.571687534798203E-2</v>
      </c>
      <c r="E13" s="74">
        <v>7944</v>
      </c>
      <c r="F13" s="6"/>
      <c r="G13" s="11"/>
    </row>
    <row r="14" spans="1:9" s="19" customFormat="1" ht="15.75" customHeight="1">
      <c r="A14" s="12" t="s">
        <v>7</v>
      </c>
      <c r="B14" s="26" t="s">
        <v>16</v>
      </c>
      <c r="C14" s="36" t="s">
        <v>28</v>
      </c>
      <c r="D14" s="10">
        <f>E14/B3/E1</f>
        <v>2.0209069760415721</v>
      </c>
      <c r="E14" s="74">
        <v>187292</v>
      </c>
      <c r="F14" s="6"/>
      <c r="G14" s="11"/>
    </row>
    <row r="15" spans="1:9" s="19" customFormat="1" ht="47.25">
      <c r="A15" s="9" t="s">
        <v>8</v>
      </c>
      <c r="B15" s="26" t="s">
        <v>16</v>
      </c>
      <c r="C15" s="36" t="s">
        <v>28</v>
      </c>
      <c r="D15" s="10">
        <f>E15/E1/B3</f>
        <v>3.920619095095665</v>
      </c>
      <c r="E15" s="74">
        <v>363352</v>
      </c>
      <c r="F15" s="6"/>
      <c r="G15" s="11"/>
    </row>
    <row r="16" spans="1:9" s="19" customFormat="1">
      <c r="A16" s="9" t="s">
        <v>9</v>
      </c>
      <c r="B16" s="26" t="s">
        <v>16</v>
      </c>
      <c r="C16" s="36" t="s">
        <v>28</v>
      </c>
      <c r="D16" s="10">
        <f>E16/E1/B3</f>
        <v>2.1386489881006332</v>
      </c>
      <c r="E16" s="74">
        <v>198204</v>
      </c>
      <c r="F16" s="6"/>
      <c r="G16" s="11"/>
    </row>
    <row r="17" spans="1:7" s="19" customFormat="1" ht="17.25" customHeight="1">
      <c r="A17" s="9" t="s">
        <v>10</v>
      </c>
      <c r="B17" s="26" t="s">
        <v>16</v>
      </c>
      <c r="C17" s="36" t="s">
        <v>28</v>
      </c>
      <c r="D17" s="10">
        <v>0.56999999999999995</v>
      </c>
      <c r="E17" s="74">
        <f>D17*E1*B3</f>
        <v>52826.004000000001</v>
      </c>
      <c r="F17" s="6"/>
      <c r="G17" s="11"/>
    </row>
    <row r="18" spans="1:7" s="19" customFormat="1" ht="48" thickBot="1">
      <c r="A18" s="28" t="s">
        <v>11</v>
      </c>
      <c r="B18" s="29" t="s">
        <v>16</v>
      </c>
      <c r="C18" s="30" t="s">
        <v>28</v>
      </c>
      <c r="D18" s="16">
        <v>0.49</v>
      </c>
      <c r="E18" s="75">
        <f>D18*E1*B3</f>
        <v>45411.828000000001</v>
      </c>
      <c r="F18" s="6"/>
      <c r="G18" s="11"/>
    </row>
    <row r="19" spans="1:7" s="19" customFormat="1" ht="16.5" thickBot="1">
      <c r="A19" s="39" t="s">
        <v>29</v>
      </c>
      <c r="B19" s="40"/>
      <c r="C19" s="40"/>
      <c r="D19" s="41">
        <f>E19/E1/B3</f>
        <v>4.3635928793705459</v>
      </c>
      <c r="E19" s="76">
        <f>E20+E21+E22+E23+E24+E25+E26+E27+E28+E29+E30+E31+E32+E33</f>
        <v>404405.56999999995</v>
      </c>
      <c r="F19" s="6"/>
      <c r="G19" s="11"/>
    </row>
    <row r="20" spans="1:7" s="22" customFormat="1">
      <c r="A20" s="13" t="s">
        <v>57</v>
      </c>
      <c r="B20" s="26" t="s">
        <v>56</v>
      </c>
      <c r="C20" s="36" t="s">
        <v>28</v>
      </c>
      <c r="D20" s="15"/>
      <c r="E20" s="77">
        <v>12741.59</v>
      </c>
      <c r="F20" s="46"/>
      <c r="G20" s="14"/>
    </row>
    <row r="21" spans="1:7" s="22" customFormat="1">
      <c r="A21" s="13" t="s">
        <v>68</v>
      </c>
      <c r="B21" s="26" t="s">
        <v>20</v>
      </c>
      <c r="C21" s="36" t="s">
        <v>28</v>
      </c>
      <c r="D21" s="15"/>
      <c r="E21" s="77">
        <v>7676.92</v>
      </c>
      <c r="F21" s="46"/>
      <c r="G21" s="14"/>
    </row>
    <row r="22" spans="1:7" s="22" customFormat="1">
      <c r="A22" s="13" t="s">
        <v>50</v>
      </c>
      <c r="B22" s="26" t="s">
        <v>22</v>
      </c>
      <c r="C22" s="36" t="s">
        <v>28</v>
      </c>
      <c r="D22" s="15"/>
      <c r="E22" s="77">
        <v>697.87</v>
      </c>
      <c r="F22" s="46"/>
      <c r="G22" s="14"/>
    </row>
    <row r="23" spans="1:7" s="22" customFormat="1">
      <c r="A23" s="13" t="s">
        <v>63</v>
      </c>
      <c r="B23" s="26" t="s">
        <v>64</v>
      </c>
      <c r="C23" s="36" t="s">
        <v>28</v>
      </c>
      <c r="D23" s="15"/>
      <c r="E23" s="77">
        <f>6500.98+9738.07</f>
        <v>16239.05</v>
      </c>
      <c r="F23" s="46"/>
      <c r="G23" s="14"/>
    </row>
    <row r="24" spans="1:7" s="22" customFormat="1">
      <c r="A24" s="13" t="s">
        <v>65</v>
      </c>
      <c r="B24" s="26" t="s">
        <v>64</v>
      </c>
      <c r="C24" s="36" t="s">
        <v>28</v>
      </c>
      <c r="D24" s="15"/>
      <c r="E24" s="77">
        <f>123154.88+131445.56</f>
        <v>254600.44</v>
      </c>
      <c r="F24" s="46"/>
      <c r="G24" s="14"/>
    </row>
    <row r="25" spans="1:7" s="22" customFormat="1">
      <c r="A25" s="13" t="s">
        <v>70</v>
      </c>
      <c r="B25" s="26" t="s">
        <v>71</v>
      </c>
      <c r="C25" s="36" t="s">
        <v>28</v>
      </c>
      <c r="D25" s="15"/>
      <c r="E25" s="77">
        <f>12104.24+12189.24</f>
        <v>24293.48</v>
      </c>
      <c r="F25" s="46"/>
      <c r="G25" s="14"/>
    </row>
    <row r="26" spans="1:7" s="22" customFormat="1">
      <c r="A26" s="13" t="s">
        <v>69</v>
      </c>
      <c r="B26" s="26" t="s">
        <v>64</v>
      </c>
      <c r="C26" s="36" t="s">
        <v>28</v>
      </c>
      <c r="D26" s="15"/>
      <c r="E26" s="77">
        <v>2924.63</v>
      </c>
      <c r="F26" s="46"/>
      <c r="G26" s="14"/>
    </row>
    <row r="27" spans="1:7" s="22" customFormat="1">
      <c r="A27" s="13" t="s">
        <v>72</v>
      </c>
      <c r="B27" s="26" t="s">
        <v>30</v>
      </c>
      <c r="C27" s="36" t="s">
        <v>28</v>
      </c>
      <c r="D27" s="15"/>
      <c r="E27" s="77">
        <v>584.29999999999995</v>
      </c>
      <c r="F27" s="46"/>
      <c r="G27" s="14"/>
    </row>
    <row r="28" spans="1:7" s="22" customFormat="1">
      <c r="A28" s="13" t="s">
        <v>38</v>
      </c>
      <c r="B28" s="26" t="s">
        <v>19</v>
      </c>
      <c r="C28" s="36" t="s">
        <v>28</v>
      </c>
      <c r="D28" s="15"/>
      <c r="E28" s="77">
        <v>1923.75</v>
      </c>
      <c r="F28" s="46"/>
      <c r="G28" s="14"/>
    </row>
    <row r="29" spans="1:7" s="22" customFormat="1">
      <c r="A29" s="13" t="s">
        <v>67</v>
      </c>
      <c r="B29" s="26" t="s">
        <v>64</v>
      </c>
      <c r="C29" s="36" t="s">
        <v>28</v>
      </c>
      <c r="D29" s="10"/>
      <c r="E29" s="77">
        <v>2229.3200000000002</v>
      </c>
      <c r="F29" s="46"/>
      <c r="G29" s="14"/>
    </row>
    <row r="30" spans="1:7" s="22" customFormat="1">
      <c r="A30" s="13" t="s">
        <v>48</v>
      </c>
      <c r="B30" s="26" t="s">
        <v>49</v>
      </c>
      <c r="C30" s="36" t="s">
        <v>28</v>
      </c>
      <c r="D30" s="10"/>
      <c r="E30" s="77">
        <v>2085.6</v>
      </c>
      <c r="F30" s="46"/>
      <c r="G30" s="14"/>
    </row>
    <row r="31" spans="1:7" s="22" customFormat="1">
      <c r="A31" s="13" t="s">
        <v>55</v>
      </c>
      <c r="B31" s="26" t="s">
        <v>51</v>
      </c>
      <c r="C31" s="36" t="s">
        <v>28</v>
      </c>
      <c r="D31" s="10"/>
      <c r="E31" s="77">
        <f>14178.75+12365.87</f>
        <v>26544.620000000003</v>
      </c>
      <c r="F31" s="46"/>
      <c r="G31" s="14"/>
    </row>
    <row r="32" spans="1:7" s="22" customFormat="1" ht="15.75" customHeight="1">
      <c r="A32" s="13" t="s">
        <v>66</v>
      </c>
      <c r="B32" s="26" t="s">
        <v>75</v>
      </c>
      <c r="C32" s="36" t="s">
        <v>28</v>
      </c>
      <c r="D32" s="10"/>
      <c r="E32" s="77">
        <f>15966+12060+6300</f>
        <v>34326</v>
      </c>
      <c r="F32" s="46"/>
      <c r="G32" s="14"/>
    </row>
    <row r="33" spans="1:10" s="22" customFormat="1" ht="16.5" thickBot="1">
      <c r="A33" s="13" t="s">
        <v>73</v>
      </c>
      <c r="B33" s="29" t="s">
        <v>74</v>
      </c>
      <c r="C33" s="30" t="s">
        <v>28</v>
      </c>
      <c r="D33" s="16"/>
      <c r="E33" s="78">
        <f>4488+9510+3540</f>
        <v>17538</v>
      </c>
      <c r="F33" s="46"/>
      <c r="G33" s="14"/>
    </row>
    <row r="34" spans="1:10" s="25" customFormat="1" ht="32.25" thickBot="1">
      <c r="A34" s="33" t="s">
        <v>45</v>
      </c>
      <c r="B34" s="34"/>
      <c r="C34" s="34" t="s">
        <v>28</v>
      </c>
      <c r="D34" s="105">
        <f>E34/E1/B3</f>
        <v>1.5937900583962399</v>
      </c>
      <c r="E34" s="106">
        <f>D51+D52</f>
        <v>147708</v>
      </c>
      <c r="F34" s="37"/>
      <c r="G34" s="38"/>
      <c r="H34" s="24"/>
      <c r="I34" s="24"/>
      <c r="J34" s="24"/>
    </row>
    <row r="35" spans="1:10" s="19" customFormat="1" ht="16.5" thickBot="1">
      <c r="A35" s="31" t="s">
        <v>12</v>
      </c>
      <c r="B35" s="32"/>
      <c r="C35" s="60" t="str">
        <f>C33</f>
        <v>руб</v>
      </c>
      <c r="D35" s="35">
        <f>D9+D10+D15+D16+D17+D18+D19+D34</f>
        <v>21.332469539433646</v>
      </c>
      <c r="E35" s="79">
        <f>E9+E10+E15+E16+E17+E18+E19+E34</f>
        <v>1977033.5459999996</v>
      </c>
      <c r="F35" s="48"/>
      <c r="G35" s="17"/>
    </row>
    <row r="36" spans="1:10" s="25" customFormat="1" ht="16.5" thickBot="1">
      <c r="A36" s="113" t="s">
        <v>46</v>
      </c>
      <c r="B36" s="114"/>
      <c r="C36" s="114"/>
      <c r="D36" s="67" t="s">
        <v>58</v>
      </c>
      <c r="E36" s="68" t="s">
        <v>59</v>
      </c>
      <c r="F36" s="42"/>
      <c r="G36" s="37"/>
      <c r="H36" s="59"/>
      <c r="I36" s="24"/>
      <c r="J36" s="24"/>
    </row>
    <row r="37" spans="1:10" s="63" customFormat="1" ht="30.75" customHeight="1">
      <c r="A37" s="69" t="s">
        <v>61</v>
      </c>
      <c r="B37" s="70"/>
      <c r="C37" s="71" t="s">
        <v>37</v>
      </c>
      <c r="D37" s="103">
        <v>10432</v>
      </c>
      <c r="E37" s="80"/>
      <c r="F37" s="49"/>
      <c r="G37" s="62"/>
    </row>
    <row r="38" spans="1:10" s="63" customFormat="1">
      <c r="A38" s="12" t="s">
        <v>17</v>
      </c>
      <c r="B38" s="27"/>
      <c r="C38" s="61" t="s">
        <v>37</v>
      </c>
      <c r="D38" s="104">
        <f>1671*E1</f>
        <v>20052</v>
      </c>
      <c r="E38" s="81"/>
      <c r="F38" s="49"/>
      <c r="G38" s="62"/>
    </row>
    <row r="39" spans="1:10" s="63" customFormat="1" ht="31.5">
      <c r="A39" s="12" t="s">
        <v>33</v>
      </c>
      <c r="B39" s="27"/>
      <c r="C39" s="61" t="s">
        <v>37</v>
      </c>
      <c r="D39" s="104">
        <v>7386</v>
      </c>
      <c r="E39" s="81"/>
      <c r="F39" s="50"/>
      <c r="G39" s="62"/>
    </row>
    <row r="40" spans="1:10" s="63" customFormat="1" ht="15.75" customHeight="1">
      <c r="A40" s="12" t="s">
        <v>62</v>
      </c>
      <c r="B40" s="27"/>
      <c r="C40" s="61" t="s">
        <v>37</v>
      </c>
      <c r="D40" s="104">
        <f>B5+B6</f>
        <v>1856879</v>
      </c>
      <c r="E40" s="81"/>
      <c r="F40" s="49"/>
      <c r="G40" s="62"/>
    </row>
    <row r="41" spans="1:10" s="63" customFormat="1" ht="15.75" customHeight="1" thickBot="1">
      <c r="A41" s="88" t="str">
        <f>A35</f>
        <v>итого расходы</v>
      </c>
      <c r="B41" s="89"/>
      <c r="C41" s="90" t="str">
        <f t="shared" ref="C41:E41" si="0">C35</f>
        <v>руб</v>
      </c>
      <c r="D41" s="91"/>
      <c r="E41" s="92">
        <f t="shared" si="0"/>
        <v>1977033.5459999996</v>
      </c>
      <c r="F41" s="49"/>
      <c r="G41" s="62"/>
    </row>
    <row r="42" spans="1:10" s="66" customFormat="1" ht="15.75" customHeight="1" thickBot="1">
      <c r="A42" s="93" t="s">
        <v>21</v>
      </c>
      <c r="B42" s="94"/>
      <c r="C42" s="95" t="s">
        <v>37</v>
      </c>
      <c r="D42" s="96"/>
      <c r="E42" s="97">
        <f>D37+D38+D39+D40-E41</f>
        <v>-82284.545999999624</v>
      </c>
      <c r="F42" s="51"/>
      <c r="G42" s="64"/>
      <c r="H42" s="65"/>
      <c r="I42" s="65"/>
      <c r="J42" s="65"/>
    </row>
    <row r="43" spans="1:10" s="19" customFormat="1">
      <c r="A43" s="110" t="s">
        <v>36</v>
      </c>
      <c r="B43" s="111"/>
      <c r="C43" s="111"/>
      <c r="D43" s="111"/>
      <c r="E43" s="112"/>
      <c r="F43" s="52"/>
      <c r="G43" s="11"/>
    </row>
    <row r="44" spans="1:10" s="58" customFormat="1" ht="15.75" customHeight="1">
      <c r="A44" s="43" t="s">
        <v>31</v>
      </c>
      <c r="B44" s="108" t="s">
        <v>52</v>
      </c>
      <c r="C44" s="115" t="s">
        <v>53</v>
      </c>
      <c r="D44" s="116"/>
      <c r="E44" s="117"/>
      <c r="F44" s="2"/>
      <c r="G44" s="57"/>
      <c r="H44" s="57"/>
      <c r="I44" s="57"/>
    </row>
    <row r="45" spans="1:10" s="58" customFormat="1" ht="65.25" customHeight="1">
      <c r="A45" s="9"/>
      <c r="B45" s="109"/>
      <c r="C45" s="98" t="s">
        <v>47</v>
      </c>
      <c r="D45" s="98" t="s">
        <v>39</v>
      </c>
      <c r="E45" s="99" t="s">
        <v>77</v>
      </c>
      <c r="F45" s="2"/>
      <c r="G45" s="57"/>
      <c r="H45" s="57"/>
      <c r="I45" s="57"/>
    </row>
    <row r="46" spans="1:10" s="19" customFormat="1">
      <c r="A46" s="23" t="s">
        <v>40</v>
      </c>
      <c r="B46" s="72">
        <v>1736455</v>
      </c>
      <c r="C46" s="72">
        <v>1736471</v>
      </c>
      <c r="D46" s="72"/>
      <c r="E46" s="73"/>
      <c r="F46" s="53"/>
      <c r="G46" s="11"/>
    </row>
    <row r="47" spans="1:10" s="19" customFormat="1">
      <c r="A47" s="23" t="s">
        <v>41</v>
      </c>
      <c r="B47" s="72">
        <v>964299</v>
      </c>
      <c r="C47" s="72">
        <v>896765</v>
      </c>
      <c r="D47" s="72">
        <v>58418</v>
      </c>
      <c r="E47" s="73"/>
      <c r="F47" s="53"/>
      <c r="G47" s="11"/>
    </row>
    <row r="48" spans="1:10" s="19" customFormat="1">
      <c r="A48" s="23" t="s">
        <v>42</v>
      </c>
      <c r="B48" s="72">
        <v>183805</v>
      </c>
      <c r="C48" s="72">
        <v>176697</v>
      </c>
      <c r="D48" s="72">
        <v>6188</v>
      </c>
      <c r="E48" s="73">
        <v>974</v>
      </c>
      <c r="F48" s="53"/>
      <c r="G48" s="11"/>
    </row>
    <row r="49" spans="1:7" s="19" customFormat="1">
      <c r="A49" s="23" t="s">
        <v>43</v>
      </c>
      <c r="B49" s="72">
        <v>324160</v>
      </c>
      <c r="C49" s="72">
        <v>313592</v>
      </c>
      <c r="D49" s="72">
        <v>7877</v>
      </c>
      <c r="E49" s="73">
        <f>1561+1130</f>
        <v>2691</v>
      </c>
      <c r="F49" s="53"/>
      <c r="G49" s="11"/>
    </row>
    <row r="50" spans="1:7" s="19" customFormat="1" ht="16.5" thickBot="1">
      <c r="A50" s="82" t="s">
        <v>44</v>
      </c>
      <c r="B50" s="83">
        <v>654584</v>
      </c>
      <c r="C50" s="83">
        <v>578992</v>
      </c>
      <c r="D50" s="83">
        <v>86088</v>
      </c>
      <c r="E50" s="84">
        <f>209+104</f>
        <v>313</v>
      </c>
      <c r="F50" s="53"/>
      <c r="G50" s="11"/>
    </row>
    <row r="51" spans="1:7" s="19" customFormat="1" ht="16.5" thickBot="1">
      <c r="A51" s="85" t="s">
        <v>32</v>
      </c>
      <c r="B51" s="86">
        <f>SUM(B46:B50)</f>
        <v>3863303</v>
      </c>
      <c r="C51" s="86">
        <f>SUM(C46:C50)</f>
        <v>3702517</v>
      </c>
      <c r="D51" s="86">
        <f>SUM(D46:D50)</f>
        <v>158571</v>
      </c>
      <c r="E51" s="87">
        <f>SUM(E46:E50)</f>
        <v>3978</v>
      </c>
      <c r="F51" s="6"/>
      <c r="G51" s="11"/>
    </row>
    <row r="52" spans="1:7" s="63" customFormat="1" ht="32.25" thickBot="1">
      <c r="A52" s="100" t="s">
        <v>78</v>
      </c>
      <c r="B52" s="101"/>
      <c r="C52" s="101"/>
      <c r="D52" s="101">
        <f>B50-C50-D50-E50+B48-C48-D48-E48</f>
        <v>-10863</v>
      </c>
      <c r="E52" s="102"/>
      <c r="F52" s="49"/>
    </row>
    <row r="53" spans="1:7" s="19" customFormat="1">
      <c r="A53" s="18" t="s">
        <v>13</v>
      </c>
      <c r="B53" s="18"/>
      <c r="C53" s="54"/>
      <c r="D53" s="55"/>
      <c r="E53" s="18"/>
      <c r="F53" s="6"/>
      <c r="G53" s="11"/>
    </row>
    <row r="54" spans="1:7" s="19" customFormat="1">
      <c r="A54" s="6"/>
      <c r="B54" s="6"/>
      <c r="C54" s="6"/>
      <c r="D54" s="6"/>
      <c r="E54" s="6"/>
      <c r="F54" s="6"/>
      <c r="G54" s="11"/>
    </row>
  </sheetData>
  <mergeCells count="4">
    <mergeCell ref="B44:B45"/>
    <mergeCell ref="A43:E43"/>
    <mergeCell ref="A36:C36"/>
    <mergeCell ref="C44:E44"/>
  </mergeCells>
  <pageMargins left="0.31496062992125984" right="0.31496062992125984" top="0.35433070866141736" bottom="0.35433070866141736" header="0.31496062992125984" footer="0.31496062992125984"/>
  <pageSetup paperSize="9" scale="6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tabSelected="1"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Лист3</vt:lpstr>
    </vt:vector>
  </TitlesOfParts>
  <Company>Krokoz™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2018-02-05T12:20:16Z</cp:lastPrinted>
  <dcterms:created xsi:type="dcterms:W3CDTF">2016-04-22T06:39:22Z</dcterms:created>
  <dcterms:modified xsi:type="dcterms:W3CDTF">2018-03-16T10:13:12Z</dcterms:modified>
</cp:coreProperties>
</file>