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9"/>
  <c r="D47"/>
  <c r="E44"/>
  <c r="E43"/>
  <c r="E45"/>
  <c r="B46"/>
  <c r="C46"/>
  <c r="E46"/>
  <c r="E3"/>
  <c r="B5"/>
  <c r="E19"/>
  <c r="E26"/>
  <c r="C30"/>
  <c r="C36" s="1"/>
  <c r="E28"/>
  <c r="D33"/>
  <c r="A36"/>
  <c r="E21"/>
  <c r="E20"/>
  <c r="B6"/>
  <c r="D46"/>
  <c r="B3"/>
  <c r="D35" l="1"/>
  <c r="D13"/>
  <c r="D29"/>
  <c r="E17" l="1"/>
  <c r="D12"/>
  <c r="E18"/>
  <c r="D15"/>
  <c r="E9"/>
  <c r="D16"/>
  <c r="D19"/>
  <c r="D11"/>
  <c r="D14"/>
  <c r="E10" l="1"/>
  <c r="E30" s="1"/>
  <c r="E36" s="1"/>
  <c r="D37" s="1"/>
  <c r="D30" l="1"/>
</calcChain>
</file>

<file path=xl/sharedStrings.xml><?xml version="1.0" encoding="utf-8"?>
<sst xmlns="http://schemas.openxmlformats.org/spreadsheetml/2006/main" count="102" uniqueCount="69">
  <si>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</si>
  <si>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</si>
  <si>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</si>
  <si>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</si>
  <si>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</si>
  <si>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</si>
  <si>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</si>
  <si>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</si>
  <si>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</si>
  <si>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</si>
  <si>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</si>
  <si>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</si>
  <si>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</si>
  <si>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</si>
  <si>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</si>
  <si>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</si>
  <si>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</si>
  <si>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д.68</t>
  </si>
  <si>
    <t>Остаток средств на конец периода (+ есть средства, -задолженность)</t>
  </si>
  <si>
    <t>август</t>
  </si>
  <si>
    <t>август,сент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</si>
  <si>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</si>
  <si>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</si>
  <si>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</si>
  <si>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</si>
  <si>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</si>
  <si>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Кол-во месяцев</t>
  </si>
  <si>
    <t>7.Работы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</si>
  <si>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</si>
  <si>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</si>
  <si>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</si>
  <si>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</si>
  <si>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</si>
  <si>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</si>
  <si>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</si>
  <si>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</si>
  <si>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</si>
  <si>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</si>
  <si>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</si>
  <si>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</si>
  <si>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</si>
  <si>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</si>
  <si>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</si>
  <si>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</si>
  <si>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ремонт кровли кв 33,71</t>
  </si>
  <si>
    <t>Предоставлено РСО по приборам учета, руб</t>
  </si>
  <si>
    <t>Всего начислено УК Атал</t>
  </si>
  <si>
    <t>в т.ч. Нежилые</t>
  </si>
  <si>
    <t>косметич.ремонт под.1</t>
  </si>
  <si>
    <t>сентябрь</t>
  </si>
  <si>
    <t>косметич.ремонт колясочной под.1</t>
  </si>
  <si>
    <t>май,сентябрь</t>
  </si>
  <si>
    <t>работа на общедомовой системе канализации кв. 25,21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</si>
  <si>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</si>
  <si>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</si>
  <si>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</si>
  <si>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</si>
  <si>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</si>
  <si>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</si>
  <si>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июль,окт</t>
  </si>
  <si>
    <t>ремонт и восстановление межпанельных швов, кв. 36,4,12,17,69,16,22</t>
  </si>
  <si>
    <t>поверка общедомового прибора учета (ОДПУ)</t>
  </si>
  <si>
    <t>замена ливневой трубы п.1</t>
  </si>
  <si>
    <t>замена почтовых ящиков п.1</t>
  </si>
  <si>
    <t>работы на общедомовой системе отопления кв.64,23</t>
  </si>
  <si>
    <t>сент,ноябрь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</si>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</sst>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/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  <xf numFmtId="2" fontId="5" fillId="2" borderId="18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9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5" fillId="2" borderId="19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165" fontId="5" fillId="0" borderId="16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 wrapText="1"/>
    </xf>
    <xf numFmtId="2" fontId="6" fillId="0" borderId="15" xfId="0" applyNumberFormat="1" applyFont="1" applyFill="1" applyBorder="1" applyAlignment="1">
      <alignment vertical="top" wrapText="1"/>
    </xf>
    <xf numFmtId="165" fontId="5" fillId="0" borderId="16" xfId="1" applyNumberFormat="1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6" fillId="0" borderId="13" xfId="0" applyNumberFormat="1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5" fillId="0" borderId="0" xfId="0" applyFont="1" applyFill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topLeftCell="A34" workbookViewId="0">
      <selection activeCell="E15" sqref="E15"/>
    </sheetView>
  </sheetViews>
  <sheetFormatPr defaultRowHeight="16.5"/>
  <cols>
    <col min="1" max="1" width="74.5703125" style="16" customWidth="1"/>
    <col min="2" max="2" width="14" style="16" customWidth="1"/>
    <col min="3" max="3" width="13.42578125" style="16" customWidth="1"/>
    <col min="4" max="4" width="15.28515625" style="16" customWidth="1"/>
    <col min="5" max="5" width="14.85546875" style="8" customWidth="1"/>
    <col min="6" max="6" width="10.7109375" style="16" bestFit="1" customWidth="1"/>
    <col min="7" max="7" width="9.140625" style="2"/>
    <col min="8" max="11" width="9.140625" style="1"/>
  </cols>
  <sheetData>
    <row r="1" spans="1:11" s="20" customFormat="1" ht="31.5">
      <c r="A1" s="48" t="s">
        <v>13</v>
      </c>
      <c r="B1" s="8"/>
      <c r="C1" s="8" t="s">
        <v>31</v>
      </c>
      <c r="D1" s="49" t="s">
        <v>26</v>
      </c>
      <c r="E1" s="49">
        <v>12</v>
      </c>
      <c r="F1" s="8"/>
      <c r="G1" s="2"/>
      <c r="H1" s="19"/>
      <c r="I1" s="19"/>
      <c r="J1" s="19"/>
      <c r="K1" s="19"/>
    </row>
    <row r="2" spans="1:11" s="20" customFormat="1">
      <c r="A2" s="50" t="s">
        <v>17</v>
      </c>
      <c r="B2" s="8"/>
      <c r="C2" s="8"/>
      <c r="D2" s="8"/>
      <c r="E2" s="124" t="s">
        <v>47</v>
      </c>
      <c r="F2" s="8"/>
      <c r="G2" s="2"/>
      <c r="H2" s="19"/>
      <c r="I2" s="19"/>
      <c r="J2" s="19"/>
      <c r="K2" s="19"/>
    </row>
    <row r="3" spans="1:11" s="20" customFormat="1">
      <c r="A3" s="8" t="s">
        <v>32</v>
      </c>
      <c r="B3" s="8">
        <f>58.5+3824.6</f>
        <v>3883.1</v>
      </c>
      <c r="C3" s="8"/>
      <c r="D3" s="8"/>
      <c r="E3" s="51">
        <f>58.5*(B4*6+C4*6)</f>
        <v>14963.13</v>
      </c>
      <c r="F3" s="8"/>
      <c r="G3" s="2"/>
      <c r="H3" s="19"/>
      <c r="I3" s="19"/>
      <c r="J3" s="19"/>
      <c r="K3" s="19"/>
    </row>
    <row r="4" spans="1:11" s="20" customFormat="1">
      <c r="A4" s="8" t="s">
        <v>53</v>
      </c>
      <c r="B4" s="8">
        <v>21.43</v>
      </c>
      <c r="C4" s="8">
        <v>21.2</v>
      </c>
      <c r="D4" s="8"/>
      <c r="E4" s="8"/>
      <c r="F4" s="8"/>
      <c r="G4" s="2"/>
      <c r="H4" s="19"/>
      <c r="I4" s="19"/>
      <c r="J4" s="19"/>
      <c r="K4" s="19"/>
    </row>
    <row r="5" spans="1:11" s="20" customFormat="1">
      <c r="A5" s="8" t="s">
        <v>23</v>
      </c>
      <c r="B5" s="113">
        <f>B3*B4*6+B3*C4*6</f>
        <v>993219.31799999997</v>
      </c>
      <c r="C5" s="51"/>
      <c r="D5" s="51"/>
      <c r="E5" s="8"/>
      <c r="F5" s="51"/>
      <c r="G5" s="8"/>
      <c r="H5" s="19"/>
      <c r="I5" s="19"/>
      <c r="J5" s="19"/>
      <c r="K5" s="19"/>
    </row>
    <row r="6" spans="1:11" s="20" customFormat="1" ht="31.5">
      <c r="A6" s="8" t="s">
        <v>66</v>
      </c>
      <c r="B6" s="113">
        <f>-33739.04-10096.77-154.43-140.78-375.3</f>
        <v>-44506.32</v>
      </c>
      <c r="C6" s="51"/>
      <c r="D6" s="51"/>
      <c r="E6" s="8"/>
      <c r="F6" s="51"/>
      <c r="G6" s="8"/>
      <c r="H6" s="21"/>
      <c r="I6" s="21"/>
    </row>
    <row r="7" spans="1:11" s="20" customFormat="1" ht="17.25" thickBot="1">
      <c r="A7" s="8" t="s">
        <v>0</v>
      </c>
      <c r="B7" s="8">
        <v>98.69</v>
      </c>
      <c r="C7" s="8"/>
      <c r="D7" s="8"/>
      <c r="E7" s="8"/>
      <c r="F7" s="51"/>
      <c r="G7" s="2"/>
      <c r="H7" s="19"/>
      <c r="I7" s="19"/>
      <c r="J7" s="19"/>
      <c r="K7" s="19"/>
    </row>
    <row r="8" spans="1:11" s="23" customFormat="1" ht="63">
      <c r="A8" s="4" t="s">
        <v>1</v>
      </c>
      <c r="B8" s="6" t="s">
        <v>14</v>
      </c>
      <c r="C8" s="6" t="s">
        <v>21</v>
      </c>
      <c r="D8" s="6" t="s">
        <v>24</v>
      </c>
      <c r="E8" s="5" t="s">
        <v>22</v>
      </c>
      <c r="F8" s="9"/>
      <c r="G8" s="17"/>
      <c r="H8" s="22"/>
      <c r="I8" s="22"/>
      <c r="J8" s="22"/>
      <c r="K8" s="22"/>
    </row>
    <row r="9" spans="1:11" s="20" customFormat="1" ht="15.75" customHeight="1">
      <c r="A9" s="10" t="s">
        <v>2</v>
      </c>
      <c r="B9" s="29" t="s">
        <v>15</v>
      </c>
      <c r="C9" s="40" t="s">
        <v>25</v>
      </c>
      <c r="D9" s="11">
        <v>0.89</v>
      </c>
      <c r="E9" s="93">
        <f>D9*B3*E1</f>
        <v>41471.508000000002</v>
      </c>
      <c r="F9" s="8"/>
      <c r="G9" s="2"/>
      <c r="H9" s="19"/>
      <c r="I9" s="19"/>
      <c r="J9" s="19"/>
      <c r="K9" s="19"/>
    </row>
    <row r="10" spans="1:11" s="20" customFormat="1" ht="47.25">
      <c r="A10" s="10" t="s">
        <v>3</v>
      </c>
      <c r="B10" s="29" t="s">
        <v>15</v>
      </c>
      <c r="C10" s="40" t="s">
        <v>25</v>
      </c>
      <c r="D10" s="11">
        <f>4.63+D11+D12+D13+D14</f>
        <v>6.971793069111448</v>
      </c>
      <c r="E10" s="93">
        <f>D10*E1*B3</f>
        <v>324866.03599999996</v>
      </c>
      <c r="F10" s="8"/>
      <c r="G10" s="2"/>
      <c r="H10" s="19"/>
      <c r="I10" s="19"/>
      <c r="J10" s="19"/>
      <c r="K10" s="19"/>
    </row>
    <row r="11" spans="1:11" s="20" customFormat="1" ht="15.75" customHeight="1">
      <c r="A11" s="13" t="s">
        <v>4</v>
      </c>
      <c r="B11" s="29"/>
      <c r="C11" s="40" t="s">
        <v>25</v>
      </c>
      <c r="D11" s="11">
        <f>E11/E1/B3</f>
        <v>9.0134171151914716E-2</v>
      </c>
      <c r="E11" s="93">
        <v>4200</v>
      </c>
      <c r="F11" s="8"/>
      <c r="G11" s="2"/>
      <c r="H11" s="19"/>
      <c r="I11" s="19"/>
      <c r="J11" s="19"/>
      <c r="K11" s="19"/>
    </row>
    <row r="12" spans="1:11" s="20" customFormat="1" ht="15.75" customHeight="1">
      <c r="A12" s="13" t="s">
        <v>5</v>
      </c>
      <c r="B12" s="29"/>
      <c r="C12" s="40" t="s">
        <v>25</v>
      </c>
      <c r="D12" s="11">
        <f>E12/E1/B3</f>
        <v>0.32963354021271662</v>
      </c>
      <c r="E12" s="93">
        <v>15360</v>
      </c>
      <c r="F12" s="8"/>
      <c r="G12" s="2"/>
      <c r="H12" s="19"/>
      <c r="I12" s="19"/>
      <c r="J12" s="19"/>
      <c r="K12" s="19"/>
    </row>
    <row r="13" spans="1:11" s="20" customFormat="1" ht="15.75" customHeight="1">
      <c r="A13" s="13" t="s">
        <v>56</v>
      </c>
      <c r="B13" s="29" t="s">
        <v>49</v>
      </c>
      <c r="C13" s="40" t="s">
        <v>25</v>
      </c>
      <c r="D13" s="11">
        <f>E13/E1/B3</f>
        <v>7.3309125870223965E-2</v>
      </c>
      <c r="E13" s="93">
        <v>3416</v>
      </c>
      <c r="F13" s="8"/>
      <c r="G13" s="2"/>
      <c r="H13" s="19"/>
      <c r="I13" s="19"/>
      <c r="J13" s="19"/>
      <c r="K13" s="19"/>
    </row>
    <row r="14" spans="1:11" s="20" customFormat="1" ht="15.75" customHeight="1">
      <c r="A14" s="13" t="s">
        <v>6</v>
      </c>
      <c r="B14" s="29" t="s">
        <v>15</v>
      </c>
      <c r="C14" s="40" t="s">
        <v>25</v>
      </c>
      <c r="D14" s="11">
        <f>E14/B3/E1</f>
        <v>1.8487162318765933</v>
      </c>
      <c r="E14" s="93">
        <v>86145</v>
      </c>
      <c r="F14" s="8"/>
      <c r="G14" s="2"/>
      <c r="H14" s="19"/>
      <c r="I14" s="19"/>
      <c r="J14" s="19"/>
      <c r="K14" s="19"/>
    </row>
    <row r="15" spans="1:11" s="20" customFormat="1" ht="47.25">
      <c r="A15" s="10" t="s">
        <v>7</v>
      </c>
      <c r="B15" s="29" t="s">
        <v>15</v>
      </c>
      <c r="C15" s="40" t="s">
        <v>25</v>
      </c>
      <c r="D15" s="11">
        <f>E15/E1/B3</f>
        <v>3.9829861021692294</v>
      </c>
      <c r="E15" s="93">
        <v>185596</v>
      </c>
      <c r="F15" s="8"/>
      <c r="G15" s="2"/>
      <c r="H15" s="19"/>
      <c r="I15" s="19"/>
      <c r="J15" s="19"/>
      <c r="K15" s="19"/>
    </row>
    <row r="16" spans="1:11" s="20" customFormat="1" ht="15.75" customHeight="1">
      <c r="A16" s="10" t="s">
        <v>8</v>
      </c>
      <c r="B16" s="29" t="s">
        <v>15</v>
      </c>
      <c r="C16" s="40" t="s">
        <v>25</v>
      </c>
      <c r="D16" s="11">
        <f>E16/E1/B3</f>
        <v>2.5299159606156594</v>
      </c>
      <c r="E16" s="93">
        <v>117887</v>
      </c>
      <c r="F16" s="8"/>
      <c r="G16" s="2"/>
      <c r="H16" s="19"/>
      <c r="I16" s="19"/>
      <c r="J16" s="19"/>
      <c r="K16" s="19"/>
    </row>
    <row r="17" spans="1:11" s="20" customFormat="1" ht="15.75" customHeight="1">
      <c r="A17" s="10" t="s">
        <v>9</v>
      </c>
      <c r="B17" s="29" t="s">
        <v>15</v>
      </c>
      <c r="C17" s="40" t="s">
        <v>25</v>
      </c>
      <c r="D17" s="11">
        <v>0.56999999999999995</v>
      </c>
      <c r="E17" s="93">
        <f>D17*E1*B3</f>
        <v>26560.403999999999</v>
      </c>
      <c r="F17" s="8"/>
      <c r="G17" s="2"/>
      <c r="H17" s="19"/>
      <c r="I17" s="19"/>
      <c r="J17" s="19"/>
      <c r="K17" s="19"/>
    </row>
    <row r="18" spans="1:11" s="20" customFormat="1" ht="48" thickBot="1">
      <c r="A18" s="31" t="s">
        <v>10</v>
      </c>
      <c r="B18" s="32" t="s">
        <v>15</v>
      </c>
      <c r="C18" s="33" t="s">
        <v>25</v>
      </c>
      <c r="D18" s="108">
        <v>0.49</v>
      </c>
      <c r="E18" s="94">
        <f>D18*E1*B3</f>
        <v>22832.628000000001</v>
      </c>
      <c r="F18" s="8"/>
      <c r="G18" s="2"/>
      <c r="H18" s="19"/>
      <c r="I18" s="19"/>
      <c r="J18" s="19"/>
      <c r="K18" s="19"/>
    </row>
    <row r="19" spans="1:11" s="20" customFormat="1">
      <c r="A19" s="44" t="s">
        <v>27</v>
      </c>
      <c r="B19" s="45"/>
      <c r="C19" s="45"/>
      <c r="D19" s="46">
        <f>E19/E1/B3</f>
        <v>4.6767131930673944</v>
      </c>
      <c r="E19" s="95">
        <f>E20+E21+E22+E23+E24+E25+E26+E27+E28</f>
        <v>217921.74</v>
      </c>
      <c r="F19" s="8"/>
      <c r="G19" s="2"/>
      <c r="H19" s="19"/>
      <c r="I19" s="19"/>
      <c r="J19" s="19"/>
      <c r="K19" s="19"/>
    </row>
    <row r="20" spans="1:11" s="25" customFormat="1" ht="15.75" customHeight="1">
      <c r="A20" s="14" t="s">
        <v>61</v>
      </c>
      <c r="B20" s="29" t="s">
        <v>51</v>
      </c>
      <c r="C20" s="40" t="s">
        <v>25</v>
      </c>
      <c r="D20" s="12"/>
      <c r="E20" s="96">
        <f>1800+7624.2</f>
        <v>9424.2000000000007</v>
      </c>
      <c r="F20" s="50"/>
      <c r="G20" s="7"/>
      <c r="H20" s="24"/>
      <c r="I20" s="24"/>
      <c r="J20" s="24"/>
      <c r="K20" s="24"/>
    </row>
    <row r="21" spans="1:11" s="25" customFormat="1" ht="15.75" customHeight="1">
      <c r="A21" s="14" t="s">
        <v>52</v>
      </c>
      <c r="B21" s="29" t="s">
        <v>20</v>
      </c>
      <c r="C21" s="40" t="s">
        <v>25</v>
      </c>
      <c r="D21" s="12"/>
      <c r="E21" s="96">
        <f>554.7+1023.82</f>
        <v>1578.52</v>
      </c>
      <c r="F21" s="50"/>
      <c r="G21" s="7"/>
      <c r="H21" s="24"/>
      <c r="I21" s="24"/>
      <c r="J21" s="24"/>
      <c r="K21" s="24"/>
    </row>
    <row r="22" spans="1:11" s="25" customFormat="1" ht="15.75" customHeight="1">
      <c r="A22" s="14" t="s">
        <v>50</v>
      </c>
      <c r="B22" s="29" t="s">
        <v>49</v>
      </c>
      <c r="C22" s="40" t="s">
        <v>25</v>
      </c>
      <c r="D22" s="12"/>
      <c r="E22" s="96">
        <v>5300.52</v>
      </c>
      <c r="F22" s="50"/>
      <c r="G22" s="7"/>
      <c r="H22" s="24"/>
      <c r="I22" s="24"/>
      <c r="J22" s="24"/>
      <c r="K22" s="24"/>
    </row>
    <row r="23" spans="1:11" s="25" customFormat="1" ht="15.75" customHeight="1">
      <c r="A23" s="14" t="s">
        <v>48</v>
      </c>
      <c r="B23" s="29" t="s">
        <v>49</v>
      </c>
      <c r="C23" s="40" t="s">
        <v>25</v>
      </c>
      <c r="D23" s="12"/>
      <c r="E23" s="96">
        <v>123399.29</v>
      </c>
      <c r="F23" s="50"/>
      <c r="G23" s="7"/>
      <c r="H23" s="24"/>
      <c r="I23" s="24"/>
      <c r="J23" s="24"/>
      <c r="K23" s="24"/>
    </row>
    <row r="24" spans="1:11" s="25" customFormat="1" ht="15.75" customHeight="1">
      <c r="A24" s="14" t="s">
        <v>63</v>
      </c>
      <c r="B24" s="29" t="s">
        <v>49</v>
      </c>
      <c r="C24" s="40" t="s">
        <v>25</v>
      </c>
      <c r="D24" s="12"/>
      <c r="E24" s="96">
        <v>11281.48</v>
      </c>
      <c r="F24" s="50"/>
      <c r="G24" s="7"/>
      <c r="H24" s="24"/>
      <c r="I24" s="24"/>
      <c r="J24" s="24"/>
      <c r="K24" s="24"/>
    </row>
    <row r="25" spans="1:11" s="25" customFormat="1" ht="15.75" customHeight="1">
      <c r="A25" s="14" t="s">
        <v>62</v>
      </c>
      <c r="B25" s="29" t="s">
        <v>49</v>
      </c>
      <c r="C25" s="40" t="s">
        <v>25</v>
      </c>
      <c r="D25" s="12"/>
      <c r="E25" s="96">
        <v>3929.44</v>
      </c>
      <c r="F25" s="50"/>
      <c r="G25" s="7"/>
      <c r="H25" s="24"/>
      <c r="I25" s="24"/>
      <c r="J25" s="24"/>
      <c r="K25" s="24"/>
    </row>
    <row r="26" spans="1:11" s="25" customFormat="1" ht="15.75" customHeight="1">
      <c r="A26" s="14" t="s">
        <v>64</v>
      </c>
      <c r="B26" s="29" t="s">
        <v>65</v>
      </c>
      <c r="C26" s="40" t="s">
        <v>25</v>
      </c>
      <c r="D26" s="12"/>
      <c r="E26" s="96">
        <f>2247.4+906.06</f>
        <v>3153.46</v>
      </c>
      <c r="F26" s="50"/>
      <c r="G26" s="7"/>
      <c r="H26" s="24"/>
      <c r="I26" s="24"/>
      <c r="J26" s="24"/>
      <c r="K26" s="24"/>
    </row>
    <row r="27" spans="1:11" s="25" customFormat="1" ht="15.75" customHeight="1">
      <c r="A27" s="14" t="s">
        <v>44</v>
      </c>
      <c r="B27" s="29" t="s">
        <v>19</v>
      </c>
      <c r="C27" s="40" t="s">
        <v>25</v>
      </c>
      <c r="D27" s="12"/>
      <c r="E27" s="96">
        <v>6063.83</v>
      </c>
      <c r="F27" s="50"/>
      <c r="G27" s="7"/>
      <c r="H27" s="24"/>
      <c r="I27" s="24"/>
      <c r="J27" s="24"/>
      <c r="K27" s="24"/>
    </row>
    <row r="28" spans="1:11" s="25" customFormat="1" ht="15.75" customHeight="1" thickBot="1">
      <c r="A28" s="14" t="s">
        <v>60</v>
      </c>
      <c r="B28" s="29" t="s">
        <v>59</v>
      </c>
      <c r="C28" s="40" t="s">
        <v>25</v>
      </c>
      <c r="D28" s="11"/>
      <c r="E28" s="96">
        <f>38410+9855+5526</f>
        <v>53791</v>
      </c>
      <c r="F28" s="50"/>
      <c r="G28" s="7"/>
      <c r="H28" s="24"/>
      <c r="I28" s="24"/>
      <c r="J28" s="24"/>
      <c r="K28" s="24"/>
    </row>
    <row r="29" spans="1:11" s="28" customFormat="1" ht="32.25" thickBot="1">
      <c r="A29" s="34" t="s">
        <v>35</v>
      </c>
      <c r="B29" s="35"/>
      <c r="C29" s="35" t="s">
        <v>25</v>
      </c>
      <c r="D29" s="109">
        <f>E29/E1/B3</f>
        <v>1.2790682701964926</v>
      </c>
      <c r="E29" s="110">
        <f>D46+D47</f>
        <v>59601</v>
      </c>
      <c r="F29" s="41"/>
      <c r="G29" s="42"/>
      <c r="H29" s="27"/>
      <c r="I29" s="27"/>
      <c r="J29" s="27"/>
    </row>
    <row r="30" spans="1:11" s="20" customFormat="1" ht="17.25" thickBot="1">
      <c r="A30" s="37" t="s">
        <v>11</v>
      </c>
      <c r="B30" s="38"/>
      <c r="C30" s="71" t="str">
        <f>C28</f>
        <v>руб</v>
      </c>
      <c r="D30" s="39">
        <f>D9+D10+D15+D16+D17+D18+D19+D29</f>
        <v>21.390476595160226</v>
      </c>
      <c r="E30" s="97">
        <f>E9+E10+E15+E16+E17+E18+E19+E29</f>
        <v>996736.31599999999</v>
      </c>
      <c r="F30" s="52"/>
      <c r="G30" s="18"/>
      <c r="H30" s="19"/>
      <c r="I30" s="19"/>
      <c r="J30" s="19"/>
      <c r="K30" s="19"/>
    </row>
    <row r="31" spans="1:11" s="28" customFormat="1" thickBot="1">
      <c r="A31" s="119" t="s">
        <v>42</v>
      </c>
      <c r="B31" s="120"/>
      <c r="C31" s="120"/>
      <c r="D31" s="66" t="s">
        <v>54</v>
      </c>
      <c r="E31" s="67" t="s">
        <v>55</v>
      </c>
      <c r="F31" s="43"/>
      <c r="G31" s="41"/>
      <c r="H31" s="68"/>
      <c r="I31" s="27"/>
      <c r="J31" s="27"/>
    </row>
    <row r="32" spans="1:11" s="75" customFormat="1" ht="32.25" customHeight="1">
      <c r="A32" s="53" t="s">
        <v>57</v>
      </c>
      <c r="B32" s="36"/>
      <c r="C32" s="72" t="s">
        <v>34</v>
      </c>
      <c r="D32" s="111">
        <v>77418</v>
      </c>
      <c r="E32" s="87"/>
      <c r="F32" s="54"/>
      <c r="G32" s="73"/>
      <c r="H32" s="74"/>
      <c r="I32" s="74"/>
      <c r="J32" s="74"/>
      <c r="K32" s="74"/>
    </row>
    <row r="33" spans="1:11" s="75" customFormat="1" ht="15.75" customHeight="1">
      <c r="A33" s="13" t="s">
        <v>16</v>
      </c>
      <c r="B33" s="30"/>
      <c r="C33" s="76" t="s">
        <v>34</v>
      </c>
      <c r="D33" s="112">
        <f>1480*E1</f>
        <v>17760</v>
      </c>
      <c r="E33" s="88"/>
      <c r="F33" s="54"/>
      <c r="G33" s="73"/>
      <c r="H33" s="74"/>
      <c r="I33" s="74"/>
      <c r="J33" s="74"/>
      <c r="K33" s="74"/>
    </row>
    <row r="34" spans="1:11" s="75" customFormat="1" ht="31.5">
      <c r="A34" s="13" t="s">
        <v>30</v>
      </c>
      <c r="B34" s="30"/>
      <c r="C34" s="76" t="s">
        <v>34</v>
      </c>
      <c r="D34" s="112">
        <v>8044</v>
      </c>
      <c r="E34" s="88"/>
      <c r="F34" s="55"/>
      <c r="G34" s="73"/>
      <c r="H34" s="74"/>
      <c r="I34" s="74"/>
      <c r="J34" s="74"/>
      <c r="K34" s="74"/>
    </row>
    <row r="35" spans="1:11" s="79" customFormat="1" ht="15.75" customHeight="1">
      <c r="A35" s="13" t="s">
        <v>58</v>
      </c>
      <c r="B35" s="30"/>
      <c r="C35" s="76" t="s">
        <v>34</v>
      </c>
      <c r="D35" s="112">
        <f>B5+B6</f>
        <v>948712.99800000002</v>
      </c>
      <c r="E35" s="88"/>
      <c r="F35" s="56"/>
      <c r="G35" s="77"/>
      <c r="H35" s="78"/>
      <c r="I35" s="78"/>
      <c r="J35" s="78"/>
      <c r="K35" s="78"/>
    </row>
    <row r="36" spans="1:11" s="79" customFormat="1" ht="15.75" customHeight="1">
      <c r="A36" s="69" t="str">
        <f>A30</f>
        <v>итого расходы</v>
      </c>
      <c r="B36" s="70"/>
      <c r="C36" s="80" t="str">
        <f>C30</f>
        <v>руб</v>
      </c>
      <c r="D36" s="89"/>
      <c r="E36" s="90">
        <f>E30</f>
        <v>996736.31599999999</v>
      </c>
      <c r="F36" s="56"/>
      <c r="G36" s="77"/>
      <c r="H36" s="78"/>
      <c r="I36" s="78"/>
      <c r="J36" s="78"/>
      <c r="K36" s="78"/>
    </row>
    <row r="37" spans="1:11" s="84" customFormat="1" ht="15.75" customHeight="1" thickBot="1">
      <c r="A37" s="57" t="s">
        <v>18</v>
      </c>
      <c r="B37" s="47"/>
      <c r="C37" s="81" t="s">
        <v>34</v>
      </c>
      <c r="D37" s="91">
        <f>D32+D33+D34+D35-E36</f>
        <v>55198.682000000146</v>
      </c>
      <c r="E37" s="92"/>
      <c r="F37" s="58"/>
      <c r="G37" s="82"/>
      <c r="H37" s="83"/>
      <c r="I37" s="83"/>
      <c r="J37" s="83"/>
    </row>
    <row r="38" spans="1:11" s="20" customFormat="1">
      <c r="A38" s="116" t="s">
        <v>33</v>
      </c>
      <c r="B38" s="117"/>
      <c r="C38" s="117"/>
      <c r="D38" s="117"/>
      <c r="E38" s="118"/>
      <c r="F38" s="59"/>
      <c r="G38" s="2"/>
      <c r="H38" s="19"/>
      <c r="I38" s="19"/>
      <c r="J38" s="19"/>
      <c r="K38" s="19"/>
    </row>
    <row r="39" spans="1:11" s="65" customFormat="1" ht="15.75" customHeight="1">
      <c r="A39" s="63" t="s">
        <v>28</v>
      </c>
      <c r="B39" s="114" t="s">
        <v>45</v>
      </c>
      <c r="C39" s="121" t="s">
        <v>46</v>
      </c>
      <c r="D39" s="122"/>
      <c r="E39" s="123"/>
      <c r="F39" s="3"/>
      <c r="G39" s="64"/>
      <c r="H39" s="64"/>
      <c r="I39" s="64"/>
    </row>
    <row r="40" spans="1:11" s="65" customFormat="1" ht="65.25" customHeight="1">
      <c r="A40" s="10"/>
      <c r="B40" s="115"/>
      <c r="C40" s="103" t="s">
        <v>43</v>
      </c>
      <c r="D40" s="103" t="s">
        <v>36</v>
      </c>
      <c r="E40" s="104" t="s">
        <v>67</v>
      </c>
      <c r="F40" s="3"/>
      <c r="G40" s="64"/>
      <c r="H40" s="64"/>
      <c r="I40" s="64"/>
    </row>
    <row r="41" spans="1:11" s="20" customFormat="1">
      <c r="A41" s="26" t="s">
        <v>37</v>
      </c>
      <c r="B41" s="85">
        <v>843949</v>
      </c>
      <c r="C41" s="85">
        <v>844047</v>
      </c>
      <c r="D41" s="85"/>
      <c r="E41" s="86"/>
      <c r="F41" s="60"/>
      <c r="G41" s="2"/>
      <c r="H41" s="19"/>
      <c r="I41" s="19"/>
      <c r="J41" s="19"/>
      <c r="K41" s="19"/>
    </row>
    <row r="42" spans="1:11" s="20" customFormat="1">
      <c r="A42" s="26" t="s">
        <v>38</v>
      </c>
      <c r="B42" s="85">
        <v>477995</v>
      </c>
      <c r="C42" s="85">
        <v>444398</v>
      </c>
      <c r="D42" s="85">
        <v>29787</v>
      </c>
      <c r="E42" s="86"/>
      <c r="F42" s="60"/>
      <c r="G42" s="2"/>
      <c r="H42" s="19"/>
      <c r="I42" s="19"/>
      <c r="J42" s="19"/>
      <c r="K42" s="19"/>
    </row>
    <row r="43" spans="1:11" s="20" customFormat="1">
      <c r="A43" s="26" t="s">
        <v>39</v>
      </c>
      <c r="B43" s="85">
        <v>89986</v>
      </c>
      <c r="C43" s="85">
        <v>85946</v>
      </c>
      <c r="D43" s="85">
        <v>3359</v>
      </c>
      <c r="E43" s="86">
        <f>217+514</f>
        <v>731</v>
      </c>
      <c r="F43" s="60"/>
      <c r="G43" s="2"/>
      <c r="H43" s="19"/>
      <c r="I43" s="19"/>
      <c r="J43" s="19"/>
      <c r="K43" s="19"/>
    </row>
    <row r="44" spans="1:11" s="20" customFormat="1">
      <c r="A44" s="26" t="s">
        <v>40</v>
      </c>
      <c r="B44" s="85">
        <v>159282</v>
      </c>
      <c r="C44" s="85">
        <v>153631</v>
      </c>
      <c r="D44" s="85">
        <v>4194</v>
      </c>
      <c r="E44" s="86">
        <f>862+595</f>
        <v>1457</v>
      </c>
      <c r="F44" s="60"/>
      <c r="G44" s="2"/>
      <c r="H44" s="19"/>
      <c r="I44" s="19"/>
      <c r="J44" s="19"/>
      <c r="K44" s="19"/>
    </row>
    <row r="45" spans="1:11" s="20" customFormat="1" ht="17.25" thickBot="1">
      <c r="A45" s="98" t="s">
        <v>41</v>
      </c>
      <c r="B45" s="99">
        <v>313668</v>
      </c>
      <c r="C45" s="99">
        <v>286764</v>
      </c>
      <c r="D45" s="99">
        <v>32784</v>
      </c>
      <c r="E45" s="100">
        <f>4533+60</f>
        <v>4593</v>
      </c>
      <c r="F45" s="60"/>
      <c r="G45" s="2"/>
      <c r="H45" s="19"/>
      <c r="I45" s="19"/>
      <c r="J45" s="19"/>
      <c r="K45" s="19"/>
    </row>
    <row r="46" spans="1:11" s="20" customFormat="1" ht="17.25" thickBot="1">
      <c r="A46" s="37" t="s">
        <v>29</v>
      </c>
      <c r="B46" s="101">
        <f>SUM(B41:B45)</f>
        <v>1884880</v>
      </c>
      <c r="C46" s="101">
        <f>SUM(C41:C45)</f>
        <v>1814786</v>
      </c>
      <c r="D46" s="101">
        <f>SUM(D41:D45)</f>
        <v>70124</v>
      </c>
      <c r="E46" s="102">
        <f>SUM(E41:E45)</f>
        <v>6781</v>
      </c>
      <c r="F46" s="8"/>
      <c r="G46" s="2"/>
      <c r="H46" s="19"/>
      <c r="I46" s="19"/>
      <c r="J46" s="19"/>
      <c r="K46" s="19"/>
    </row>
    <row r="47" spans="1:11" s="75" customFormat="1" ht="32.25" thickBot="1">
      <c r="A47" s="105" t="s">
        <v>68</v>
      </c>
      <c r="B47" s="106"/>
      <c r="C47" s="106"/>
      <c r="D47" s="106">
        <f>B45-C45-D45-E45+B43-C43-D43-E43</f>
        <v>-10523</v>
      </c>
      <c r="E47" s="107"/>
      <c r="F47" s="54"/>
    </row>
    <row r="48" spans="1:11" s="20" customFormat="1">
      <c r="A48" s="15" t="s">
        <v>12</v>
      </c>
      <c r="B48" s="15"/>
      <c r="C48" s="61"/>
      <c r="D48" s="62"/>
      <c r="E48" s="15"/>
      <c r="F48" s="8"/>
      <c r="G48" s="2"/>
      <c r="H48" s="19"/>
      <c r="I48" s="19"/>
      <c r="J48" s="19"/>
      <c r="K48" s="19"/>
    </row>
    <row r="49" spans="1:11" s="20" customFormat="1">
      <c r="A49" s="8"/>
      <c r="B49" s="8"/>
      <c r="C49" s="8"/>
      <c r="D49" s="8"/>
      <c r="E49" s="8"/>
      <c r="F49" s="8"/>
      <c r="G49" s="2"/>
      <c r="H49" s="19"/>
      <c r="I49" s="19"/>
      <c r="J49" s="19"/>
      <c r="K49" s="19"/>
    </row>
  </sheetData>
  <mergeCells count="4">
    <mergeCell ref="B39:B40"/>
    <mergeCell ref="A38:E38"/>
    <mergeCell ref="A31:C31"/>
    <mergeCell ref="C39:E39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2018-02-05T12:27:05Z</cp:lastPrinted>
  <dcterms:created xsi:type="dcterms:W3CDTF">2016-04-22T06:39:22Z</dcterms:created>
  <dcterms:modified xsi:type="dcterms:W3CDTF">2018-03-16T10:44:18Z</dcterms:modified>
</cp:coreProperties>
</file>