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 activeTab="1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E31"/>
  <c r="E46"/>
  <c r="E45"/>
  <c r="D49"/>
  <c r="E47"/>
  <c r="B48"/>
  <c r="C48"/>
  <c r="E48"/>
  <c r="E3"/>
  <c r="B5"/>
  <c r="E25"/>
  <c r="E29"/>
  <c r="E20"/>
  <c r="E30"/>
  <c r="D37"/>
  <c r="D13"/>
  <c r="C32"/>
  <c r="C38"/>
  <c r="A38"/>
  <c r="B6"/>
  <c r="D48" l="1"/>
  <c r="D31" s="1"/>
  <c r="D12" l="1"/>
  <c r="E19" l="1"/>
  <c r="D15"/>
  <c r="E17"/>
  <c r="E18"/>
  <c r="D14"/>
  <c r="D16"/>
  <c r="D11"/>
  <c r="E9"/>
  <c r="D19" l="1"/>
  <c r="D32" l="1"/>
  <c r="E10"/>
  <c r="E32" s="1"/>
  <c r="E38" s="1"/>
  <c r="D39" s="1"/>
</calcChain>
</file>

<file path=xl/sharedStrings.xml><?xml version="1.0" encoding="utf-8"?>
<sst xmlns="http://schemas.openxmlformats.org/spreadsheetml/2006/main" count="108" uniqueCount="73">
  <si>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</si>
  <si>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</si>
  <si>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</si>
  <si>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</si>
  <si>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</si>
  <si>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</si>
  <si>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</si>
  <si>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</si>
  <si>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</si>
  <si>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</si>
  <si>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</si>
  <si>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</si>
  <si>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</si>
  <si>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</si>
  <si>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</si>
  <si>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</si>
  <si>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</si>
  <si>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д.4</t>
  </si>
  <si>
    <t>май</t>
  </si>
  <si>
    <t>в т.ч. Нежилые</t>
  </si>
  <si>
    <t>Остаток средств на конец периода (+ есть средства, -задолженность)</t>
  </si>
  <si>
    <t>август</t>
  </si>
  <si>
    <t>единица измерения работы и услуги</t>
  </si>
  <si>
    <t>Цена выполненной работы и услуги в руб.</t>
  </si>
  <si>
    <t>Кол-во месяцев</t>
  </si>
  <si>
    <t>Стоимость выполн.работы /услуги на 1 кв.м.</t>
  </si>
  <si>
    <t>руб</t>
  </si>
  <si>
    <t>Начислено за данный период по статье "содержание помещения",руб</t>
  </si>
  <si>
    <t>7.Работы по ремонту общедомового имущества всего, в т.ч.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</si>
  <si>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</si>
  <si>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</si>
  <si>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</si>
  <si>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2017г</t>
  </si>
  <si>
    <t>Площадь дома на 01/01/2017 г, м2</t>
  </si>
  <si>
    <t>Отчет по предоставлению коммунальных услуг по жилым помещениям за 2017 г</t>
  </si>
  <si>
    <t>руб.</t>
  </si>
  <si>
    <t>8. Расходы на коммунальные услуги потребляемые в целях содержания общего имущества дома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</si>
  <si>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</si>
  <si>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</si>
  <si>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</si>
  <si>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</si>
  <si>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</si>
  <si>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</si>
  <si>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Финансовый счет дома</t>
  </si>
  <si>
    <t>по индивид. потреблению, руб</t>
  </si>
  <si>
    <t>изготовление и установка парапетов</t>
  </si>
  <si>
    <t>апрель</t>
  </si>
  <si>
    <t>ремонт мягкой кровли, кв.74,75,94</t>
  </si>
  <si>
    <t>устройство поручня на лестничной площадке п.2</t>
  </si>
  <si>
    <t>Предоставлено РСО по приборам учета, руб</t>
  </si>
  <si>
    <t>Всего начислено УК Атал</t>
  </si>
  <si>
    <t>сентябрь</t>
  </si>
  <si>
    <t>ремонт межпанельных швов кв.4,38,38а,138</t>
  </si>
  <si>
    <t>подготовка к отопит.сезону и окраска теплоузлов</t>
  </si>
  <si>
    <t>Тариф на 1 кв.м., руб 1 полугодие/2 полугодие</t>
  </si>
  <si>
    <t>Приход,руб</t>
  </si>
  <si>
    <t>Расход,руб</t>
  </si>
  <si>
    <t>*электроизмерительные работы</t>
  </si>
  <si>
    <t>Остаток средств на 01/01/2017 г при 100 % оплате собственниками (+ есть средства, -задолженность)</t>
  </si>
  <si>
    <t>Начислено собственникам</t>
  </si>
  <si>
    <t>ремонт стояка отопления кв.16,17,9</t>
  </si>
  <si>
    <t>сент,октябрь</t>
  </si>
  <si>
    <t>поверка общедомового прибора учета (ОДПУ)</t>
  </si>
  <si>
    <t>работы на общедомовой системе ХГВС кв.54,57,112, п.7</t>
  </si>
  <si>
    <t>август,нояб</t>
  </si>
  <si>
    <t>замена сгоревших трансформаторов в ВРУ</t>
  </si>
  <si>
    <t>ноябрь</t>
  </si>
  <si>
    <t>переустановка элеваторного узла в теплоузле</t>
  </si>
  <si>
    <t>декабрь</t>
  </si>
  <si>
    <t>работы на общедомовой системе отопления п.3,4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</si>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</sst>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Alignment="1">
      <alignment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0" fillId="0" borderId="0" xfId="0" applyFill="1"/>
    <xf numFmtId="0" fontId="9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top"/>
    </xf>
    <xf numFmtId="0" fontId="5" fillId="0" borderId="2" xfId="0" applyNumberFormat="1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1" fontId="4" fillId="0" borderId="15" xfId="0" applyNumberFormat="1" applyFont="1" applyFill="1" applyBorder="1" applyAlignment="1">
      <alignment vertical="top" wrapText="1"/>
    </xf>
    <xf numFmtId="2" fontId="4" fillId="0" borderId="16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8" fillId="2" borderId="11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2" fontId="4" fillId="0" borderId="0" xfId="0" applyNumberFormat="1" applyFont="1" applyFill="1" applyAlignment="1">
      <alignment vertical="top"/>
    </xf>
    <xf numFmtId="0" fontId="6" fillId="0" borderId="20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1" fontId="6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5" fillId="0" borderId="0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Alignment="1">
      <alignment horizontal="right" vertical="top" wrapText="1"/>
    </xf>
    <xf numFmtId="0" fontId="10" fillId="0" borderId="0" xfId="0" applyFont="1" applyFill="1"/>
    <xf numFmtId="0" fontId="0" fillId="0" borderId="0" xfId="0" applyFont="1" applyFill="1"/>
    <xf numFmtId="0" fontId="4" fillId="2" borderId="24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1" fontId="5" fillId="0" borderId="15" xfId="0" applyNumberFormat="1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0" fontId="11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2" fillId="0" borderId="0" xfId="0" applyFont="1" applyFill="1"/>
    <xf numFmtId="1" fontId="6" fillId="0" borderId="11" xfId="0" applyNumberFormat="1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11" fillId="0" borderId="0" xfId="0" applyFont="1" applyFill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7" fillId="2" borderId="29" xfId="0" applyFont="1" applyFill="1" applyBorder="1" applyAlignment="1">
      <alignment vertical="top" wrapText="1"/>
    </xf>
    <xf numFmtId="0" fontId="5" fillId="2" borderId="30" xfId="0" applyFont="1" applyFill="1" applyBorder="1" applyAlignment="1">
      <alignment vertical="top" wrapText="1"/>
    </xf>
    <xf numFmtId="2" fontId="4" fillId="2" borderId="30" xfId="0" applyNumberFormat="1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vertical="top"/>
    </xf>
    <xf numFmtId="164" fontId="5" fillId="0" borderId="3" xfId="1" applyNumberFormat="1" applyFont="1" applyFill="1" applyBorder="1" applyAlignment="1">
      <alignment vertical="top"/>
    </xf>
    <xf numFmtId="164" fontId="6" fillId="0" borderId="22" xfId="1" applyNumberFormat="1" applyFont="1" applyFill="1" applyBorder="1" applyAlignment="1">
      <alignment vertical="top" wrapText="1"/>
    </xf>
    <xf numFmtId="164" fontId="6" fillId="0" borderId="3" xfId="1" applyNumberFormat="1" applyFont="1" applyFill="1" applyBorder="1" applyAlignment="1">
      <alignment vertical="top" wrapText="1"/>
    </xf>
    <xf numFmtId="164" fontId="6" fillId="0" borderId="11" xfId="1" applyNumberFormat="1" applyFont="1" applyFill="1" applyBorder="1" applyAlignment="1">
      <alignment vertical="top" wrapText="1"/>
    </xf>
    <xf numFmtId="164" fontId="6" fillId="0" borderId="12" xfId="1" applyNumberFormat="1" applyFont="1" applyFill="1" applyBorder="1" applyAlignment="1">
      <alignment vertical="top" wrapText="1"/>
    </xf>
    <xf numFmtId="164" fontId="8" fillId="2" borderId="11" xfId="1" applyNumberFormat="1" applyFont="1" applyFill="1" applyBorder="1" applyAlignment="1">
      <alignment vertical="top" wrapText="1"/>
    </xf>
    <xf numFmtId="164" fontId="8" fillId="2" borderId="12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vertical="top" wrapText="1"/>
    </xf>
    <xf numFmtId="164" fontId="5" fillId="0" borderId="12" xfId="1" applyNumberFormat="1" applyFont="1" applyFill="1" applyBorder="1" applyAlignment="1">
      <alignment vertical="top" wrapText="1"/>
    </xf>
    <xf numFmtId="164" fontId="4" fillId="2" borderId="31" xfId="1" applyNumberFormat="1" applyFont="1" applyFill="1" applyBorder="1" applyAlignment="1">
      <alignment vertical="top" wrapText="1"/>
    </xf>
    <xf numFmtId="164" fontId="4" fillId="0" borderId="3" xfId="1" applyNumberFormat="1" applyFont="1" applyFill="1" applyBorder="1" applyAlignment="1">
      <alignment vertical="top" wrapText="1"/>
    </xf>
    <xf numFmtId="164" fontId="4" fillId="0" borderId="5" xfId="1" applyNumberFormat="1" applyFont="1" applyFill="1" applyBorder="1" applyAlignment="1">
      <alignment vertical="top" wrapText="1"/>
    </xf>
    <xf numFmtId="164" fontId="4" fillId="0" borderId="16" xfId="1" applyNumberFormat="1" applyFont="1" applyFill="1" applyBorder="1" applyAlignment="1">
      <alignment vertical="top" wrapText="1"/>
    </xf>
    <xf numFmtId="0" fontId="5" fillId="0" borderId="10" xfId="0" applyNumberFormat="1" applyFont="1" applyFill="1" applyBorder="1" applyAlignment="1">
      <alignment vertical="top" wrapText="1"/>
    </xf>
    <xf numFmtId="164" fontId="5" fillId="0" borderId="11" xfId="1" applyNumberFormat="1" applyFont="1" applyFill="1" applyBorder="1" applyAlignment="1">
      <alignment vertical="top"/>
    </xf>
    <xf numFmtId="164" fontId="5" fillId="0" borderId="12" xfId="1" applyNumberFormat="1" applyFont="1" applyFill="1" applyBorder="1" applyAlignment="1">
      <alignment vertical="top"/>
    </xf>
    <xf numFmtId="164" fontId="4" fillId="0" borderId="15" xfId="1" applyNumberFormat="1" applyFont="1" applyFill="1" applyBorder="1" applyAlignment="1">
      <alignment vertical="top"/>
    </xf>
    <xf numFmtId="164" fontId="4" fillId="0" borderId="16" xfId="1" applyNumberFormat="1" applyFont="1" applyFill="1" applyBorder="1" applyAlignment="1">
      <alignment vertical="top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vertical="top" wrapText="1"/>
    </xf>
    <xf numFmtId="164" fontId="6" fillId="0" borderId="15" xfId="1" applyNumberFormat="1" applyFont="1" applyFill="1" applyBorder="1" applyAlignment="1">
      <alignment vertical="top"/>
    </xf>
    <xf numFmtId="164" fontId="6" fillId="0" borderId="16" xfId="1" applyNumberFormat="1" applyFont="1" applyFill="1" applyBorder="1" applyAlignment="1">
      <alignment vertical="top"/>
    </xf>
    <xf numFmtId="0" fontId="6" fillId="0" borderId="0" xfId="0" applyFont="1" applyFill="1" applyAlignment="1">
      <alignment vertical="top" wrapText="1"/>
    </xf>
    <xf numFmtId="2" fontId="5" fillId="0" borderId="18" xfId="0" applyNumberFormat="1" applyFont="1" applyFill="1" applyBorder="1" applyAlignment="1">
      <alignment vertical="top" wrapText="1"/>
    </xf>
    <xf numFmtId="164" fontId="4" fillId="0" borderId="19" xfId="1" applyNumberFormat="1" applyFont="1" applyFill="1" applyBorder="1" applyAlignment="1">
      <alignment vertical="top" wrapText="1"/>
    </xf>
    <xf numFmtId="164" fontId="6" fillId="0" borderId="21" xfId="1" applyNumberFormat="1" applyFont="1" applyFill="1" applyBorder="1" applyAlignment="1">
      <alignment vertical="top" wrapText="1"/>
    </xf>
    <xf numFmtId="164" fontId="13" fillId="0" borderId="1" xfId="1" applyNumberFormat="1" applyFont="1" applyFill="1" applyBorder="1" applyAlignment="1">
      <alignment vertical="top" wrapText="1"/>
    </xf>
    <xf numFmtId="164" fontId="6" fillId="0" borderId="1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horizontal="right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26" xfId="0" applyNumberFormat="1" applyFont="1" applyFill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5" fillId="0" borderId="13" xfId="0" applyNumberFormat="1" applyFont="1" applyFill="1" applyBorder="1" applyAlignment="1">
      <alignment horizontal="center" vertical="top" wrapText="1"/>
    </xf>
    <xf numFmtId="0" fontId="5" fillId="0" borderId="32" xfId="0" applyFont="1" applyFill="1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topLeftCell="A37" workbookViewId="0">
      <selection activeCell="E16" sqref="E16"/>
    </sheetView>
  </sheetViews>
  <sheetFormatPr defaultRowHeight="15.75"/>
  <cols>
    <col min="1" max="1" width="73.85546875" style="7" customWidth="1"/>
    <col min="2" max="2" width="13.28515625" style="7" customWidth="1"/>
    <col min="3" max="3" width="13.7109375" style="7" customWidth="1"/>
    <col min="4" max="4" width="16" style="7" customWidth="1"/>
    <col min="5" max="5" width="16.140625" style="7" customWidth="1"/>
    <col min="6" max="6" width="9.85546875" style="3" bestFit="1" customWidth="1"/>
  </cols>
  <sheetData>
    <row r="1" spans="1:9" s="17" customFormat="1" ht="31.5">
      <c r="A1" s="38" t="s">
        <v>13</v>
      </c>
      <c r="B1" s="7"/>
      <c r="C1" s="7" t="s">
        <v>32</v>
      </c>
      <c r="D1" s="39" t="s">
        <v>24</v>
      </c>
      <c r="E1" s="39">
        <v>12</v>
      </c>
      <c r="F1" s="3"/>
    </row>
    <row r="2" spans="1:9" s="17" customFormat="1" ht="18" customHeight="1">
      <c r="A2" s="40" t="s">
        <v>17</v>
      </c>
      <c r="B2" s="7"/>
      <c r="C2" s="7"/>
      <c r="D2" s="7"/>
      <c r="E2" s="7" t="s">
        <v>19</v>
      </c>
      <c r="F2" s="3"/>
    </row>
    <row r="3" spans="1:9" s="17" customFormat="1">
      <c r="A3" s="7" t="s">
        <v>33</v>
      </c>
      <c r="B3" s="7">
        <v>11207.5</v>
      </c>
      <c r="C3" s="7"/>
      <c r="D3" s="7"/>
      <c r="E3" s="54">
        <f>122.5*(B4*6+C4*6)</f>
        <v>30708.299999999996</v>
      </c>
      <c r="F3" s="3"/>
    </row>
    <row r="4" spans="1:9" s="17" customFormat="1">
      <c r="A4" s="7" t="s">
        <v>54</v>
      </c>
      <c r="B4" s="7">
        <v>20.58</v>
      </c>
      <c r="C4" s="7">
        <v>21.2</v>
      </c>
      <c r="D4" s="7"/>
      <c r="E4" s="7"/>
      <c r="F4" s="3"/>
    </row>
    <row r="5" spans="1:9" s="17" customFormat="1">
      <c r="A5" s="7" t="s">
        <v>27</v>
      </c>
      <c r="B5" s="110">
        <f>B3*(B4*6+C4*6)</f>
        <v>2809496.0999999996</v>
      </c>
      <c r="C5" s="41"/>
      <c r="D5" s="41"/>
      <c r="E5" s="7"/>
      <c r="F5" s="41"/>
      <c r="G5" s="7"/>
    </row>
    <row r="6" spans="1:9" s="17" customFormat="1" ht="31.5">
      <c r="A6" s="7" t="s">
        <v>70</v>
      </c>
      <c r="B6" s="110">
        <f>-147655.87-24900.43-275.18-1262.17-369.64</f>
        <v>-174463.29</v>
      </c>
      <c r="C6" s="41"/>
      <c r="D6" s="41"/>
      <c r="E6" s="7"/>
      <c r="F6" s="41"/>
      <c r="G6" s="7"/>
      <c r="H6" s="18"/>
      <c r="I6" s="18"/>
    </row>
    <row r="7" spans="1:9" s="17" customFormat="1" ht="16.5" thickBot="1">
      <c r="A7" s="7" t="s">
        <v>0</v>
      </c>
      <c r="B7" s="7">
        <v>98.92</v>
      </c>
      <c r="C7" s="7"/>
      <c r="D7" s="7"/>
      <c r="E7" s="7"/>
      <c r="F7" s="41"/>
    </row>
    <row r="8" spans="1:9" s="19" customFormat="1" ht="63">
      <c r="A8" s="4" t="s">
        <v>1</v>
      </c>
      <c r="B8" s="6" t="s">
        <v>14</v>
      </c>
      <c r="C8" s="6" t="s">
        <v>22</v>
      </c>
      <c r="D8" s="6" t="s">
        <v>25</v>
      </c>
      <c r="E8" s="5" t="s">
        <v>23</v>
      </c>
      <c r="F8" s="8"/>
    </row>
    <row r="9" spans="1:9" s="17" customFormat="1" ht="15.75" customHeight="1">
      <c r="A9" s="9" t="s">
        <v>2</v>
      </c>
      <c r="B9" s="25" t="s">
        <v>15</v>
      </c>
      <c r="C9" s="73" t="s">
        <v>26</v>
      </c>
      <c r="D9" s="10">
        <v>0.89</v>
      </c>
      <c r="E9" s="88">
        <f>D9*B3*E1</f>
        <v>119696.09999999999</v>
      </c>
      <c r="F9" s="3"/>
    </row>
    <row r="10" spans="1:9" s="17" customFormat="1" ht="47.25">
      <c r="A10" s="9" t="s">
        <v>3</v>
      </c>
      <c r="B10" s="25" t="s">
        <v>15</v>
      </c>
      <c r="C10" s="73" t="s">
        <v>26</v>
      </c>
      <c r="D10" s="10">
        <f>4.63+D11+D12+D13+D14</f>
        <v>6.8210327905420485</v>
      </c>
      <c r="E10" s="88">
        <f>D10*E1*B3</f>
        <v>917360.70000000007</v>
      </c>
      <c r="F10" s="3"/>
    </row>
    <row r="11" spans="1:9" s="17" customFormat="1">
      <c r="A11" s="12" t="s">
        <v>4</v>
      </c>
      <c r="B11" s="25"/>
      <c r="C11" s="73" t="s">
        <v>26</v>
      </c>
      <c r="D11" s="10">
        <f>E11/E1/B3</f>
        <v>4.6843631496765556E-2</v>
      </c>
      <c r="E11" s="88">
        <v>6300</v>
      </c>
      <c r="F11" s="3"/>
    </row>
    <row r="12" spans="1:9" s="17" customFormat="1">
      <c r="A12" s="12" t="s">
        <v>5</v>
      </c>
      <c r="B12" s="25"/>
      <c r="C12" s="73" t="s">
        <v>26</v>
      </c>
      <c r="D12" s="10">
        <f>E12/E1/B3</f>
        <v>3.476838426648822E-2</v>
      </c>
      <c r="E12" s="88">
        <v>4676</v>
      </c>
      <c r="F12" s="3"/>
    </row>
    <row r="13" spans="1:9" s="17" customFormat="1">
      <c r="A13" s="12" t="s">
        <v>57</v>
      </c>
      <c r="B13" s="25" t="s">
        <v>21</v>
      </c>
      <c r="C13" s="73" t="s">
        <v>26</v>
      </c>
      <c r="D13" s="10">
        <f>E13/E1/B3</f>
        <v>8.6385604877686067E-2</v>
      </c>
      <c r="E13" s="88">
        <v>11618</v>
      </c>
      <c r="F13" s="3"/>
    </row>
    <row r="14" spans="1:9" s="17" customFormat="1">
      <c r="A14" s="12" t="s">
        <v>6</v>
      </c>
      <c r="B14" s="25" t="s">
        <v>15</v>
      </c>
      <c r="C14" s="73" t="s">
        <v>26</v>
      </c>
      <c r="D14" s="10">
        <f>E14/B3/E1</f>
        <v>2.023035169901108</v>
      </c>
      <c r="E14" s="88">
        <v>272078</v>
      </c>
      <c r="F14" s="3"/>
    </row>
    <row r="15" spans="1:9" s="17" customFormat="1" ht="47.25">
      <c r="A15" s="9" t="s">
        <v>7</v>
      </c>
      <c r="B15" s="25" t="s">
        <v>15</v>
      </c>
      <c r="C15" s="73" t="s">
        <v>26</v>
      </c>
      <c r="D15" s="10">
        <f>E15/E1/B3</f>
        <v>5.0543311770391846</v>
      </c>
      <c r="E15" s="88">
        <v>679757</v>
      </c>
      <c r="F15" s="3"/>
    </row>
    <row r="16" spans="1:9" s="17" customFormat="1">
      <c r="A16" s="9" t="s">
        <v>8</v>
      </c>
      <c r="B16" s="25" t="s">
        <v>15</v>
      </c>
      <c r="C16" s="73" t="s">
        <v>26</v>
      </c>
      <c r="D16" s="10">
        <f>E16/E1/B3</f>
        <v>2.7099040820878875</v>
      </c>
      <c r="E16" s="88">
        <v>364455</v>
      </c>
      <c r="F16" s="3"/>
    </row>
    <row r="17" spans="1:10" s="17" customFormat="1" ht="17.25" customHeight="1">
      <c r="A17" s="9" t="s">
        <v>9</v>
      </c>
      <c r="B17" s="25" t="s">
        <v>15</v>
      </c>
      <c r="C17" s="73" t="s">
        <v>26</v>
      </c>
      <c r="D17" s="10">
        <v>0.56999999999999995</v>
      </c>
      <c r="E17" s="88">
        <f>D17*E1*B3</f>
        <v>76659.3</v>
      </c>
      <c r="F17" s="3"/>
    </row>
    <row r="18" spans="1:10" s="17" customFormat="1" ht="48" thickBot="1">
      <c r="A18" s="74" t="s">
        <v>10</v>
      </c>
      <c r="B18" s="75" t="s">
        <v>15</v>
      </c>
      <c r="C18" s="76" t="s">
        <v>26</v>
      </c>
      <c r="D18" s="14">
        <v>0.49</v>
      </c>
      <c r="E18" s="89">
        <f>D18*E1*B3</f>
        <v>65900.100000000006</v>
      </c>
      <c r="F18" s="3"/>
    </row>
    <row r="19" spans="1:10" s="17" customFormat="1">
      <c r="A19" s="77" t="s">
        <v>28</v>
      </c>
      <c r="B19" s="78"/>
      <c r="C19" s="78"/>
      <c r="D19" s="79">
        <f>E19/E1/B3</f>
        <v>1.0817930701167373</v>
      </c>
      <c r="E19" s="90">
        <f>E20+E21+E22+E23+E24+E25+E26+E27+E28+E29+E30</f>
        <v>145490.35</v>
      </c>
      <c r="F19" s="3"/>
    </row>
    <row r="20" spans="1:10" s="2" customFormat="1">
      <c r="A20" s="13" t="s">
        <v>63</v>
      </c>
      <c r="B20" s="25" t="s">
        <v>64</v>
      </c>
      <c r="C20" s="73" t="s">
        <v>26</v>
      </c>
      <c r="D20" s="10"/>
      <c r="E20" s="91">
        <f>7080.72+4755.33</f>
        <v>11836.05</v>
      </c>
      <c r="F20" s="42"/>
    </row>
    <row r="21" spans="1:10" s="2" customFormat="1">
      <c r="A21" s="13" t="s">
        <v>48</v>
      </c>
      <c r="B21" s="25" t="s">
        <v>21</v>
      </c>
      <c r="C21" s="73" t="s">
        <v>26</v>
      </c>
      <c r="D21" s="10"/>
      <c r="E21" s="91">
        <v>1201.02</v>
      </c>
      <c r="F21" s="42"/>
    </row>
    <row r="22" spans="1:10" s="2" customFormat="1">
      <c r="A22" s="13" t="s">
        <v>45</v>
      </c>
      <c r="B22" s="25" t="s">
        <v>46</v>
      </c>
      <c r="C22" s="73" t="s">
        <v>26</v>
      </c>
      <c r="D22" s="10"/>
      <c r="E22" s="91">
        <v>8770</v>
      </c>
      <c r="F22" s="42"/>
    </row>
    <row r="23" spans="1:10" s="2" customFormat="1">
      <c r="A23" s="13" t="s">
        <v>53</v>
      </c>
      <c r="B23" s="25" t="s">
        <v>51</v>
      </c>
      <c r="C23" s="73" t="s">
        <v>26</v>
      </c>
      <c r="D23" s="10"/>
      <c r="E23" s="91">
        <v>30132.61</v>
      </c>
      <c r="F23" s="42"/>
    </row>
    <row r="24" spans="1:10" s="2" customFormat="1">
      <c r="A24" s="13" t="s">
        <v>65</v>
      </c>
      <c r="B24" s="25" t="s">
        <v>66</v>
      </c>
      <c r="C24" s="73" t="s">
        <v>26</v>
      </c>
      <c r="D24" s="10"/>
      <c r="E24" s="91">
        <v>4969.43</v>
      </c>
      <c r="F24" s="42"/>
    </row>
    <row r="25" spans="1:10" s="2" customFormat="1">
      <c r="A25" s="13" t="s">
        <v>67</v>
      </c>
      <c r="B25" s="25" t="s">
        <v>68</v>
      </c>
      <c r="C25" s="73" t="s">
        <v>26</v>
      </c>
      <c r="D25" s="11"/>
      <c r="E25" s="91">
        <f>6036.69+6325.57</f>
        <v>12362.259999999998</v>
      </c>
      <c r="F25" s="42"/>
    </row>
    <row r="26" spans="1:10" s="2" customFormat="1">
      <c r="A26" s="13" t="s">
        <v>62</v>
      </c>
      <c r="B26" s="25" t="s">
        <v>18</v>
      </c>
      <c r="C26" s="73" t="s">
        <v>26</v>
      </c>
      <c r="D26" s="11"/>
      <c r="E26" s="91">
        <v>7194.64</v>
      </c>
      <c r="F26" s="42"/>
    </row>
    <row r="27" spans="1:10" s="2" customFormat="1">
      <c r="A27" s="13" t="s">
        <v>47</v>
      </c>
      <c r="B27" s="25" t="s">
        <v>21</v>
      </c>
      <c r="C27" s="73" t="s">
        <v>26</v>
      </c>
      <c r="D27" s="10"/>
      <c r="E27" s="91">
        <v>3868.86</v>
      </c>
      <c r="F27" s="42"/>
    </row>
    <row r="28" spans="1:10" s="2" customFormat="1">
      <c r="A28" s="13" t="s">
        <v>52</v>
      </c>
      <c r="B28" s="25" t="s">
        <v>51</v>
      </c>
      <c r="C28" s="73" t="s">
        <v>26</v>
      </c>
      <c r="D28" s="10"/>
      <c r="E28" s="91">
        <v>56376</v>
      </c>
      <c r="F28" s="42"/>
    </row>
    <row r="29" spans="1:10" s="2" customFormat="1">
      <c r="A29" s="13" t="s">
        <v>69</v>
      </c>
      <c r="B29" s="25" t="s">
        <v>68</v>
      </c>
      <c r="C29" s="73" t="s">
        <v>26</v>
      </c>
      <c r="D29" s="10"/>
      <c r="E29" s="91">
        <f>2164.02+995.01</f>
        <v>3159.0299999999997</v>
      </c>
      <c r="F29" s="42"/>
    </row>
    <row r="30" spans="1:10" s="2" customFormat="1" ht="15.75" customHeight="1" thickBot="1">
      <c r="A30" s="15" t="s">
        <v>60</v>
      </c>
      <c r="B30" s="27" t="s">
        <v>61</v>
      </c>
      <c r="C30" s="28" t="s">
        <v>26</v>
      </c>
      <c r="D30" s="29"/>
      <c r="E30" s="92">
        <f>1902.03+2415.98+1302.44</f>
        <v>5620.4500000000007</v>
      </c>
      <c r="F30" s="42"/>
    </row>
    <row r="31" spans="1:10" s="24" customFormat="1" ht="32.25" thickBot="1">
      <c r="A31" s="21" t="s">
        <v>36</v>
      </c>
      <c r="B31" s="22"/>
      <c r="C31" s="22" t="s">
        <v>26</v>
      </c>
      <c r="D31" s="105">
        <f>E31/B3/E1</f>
        <v>1.6832329541229829</v>
      </c>
      <c r="E31" s="106">
        <f>D48+D49</f>
        <v>226378</v>
      </c>
      <c r="F31" s="34"/>
      <c r="G31" s="35"/>
      <c r="H31" s="23"/>
      <c r="I31" s="23"/>
      <c r="J31" s="23"/>
    </row>
    <row r="32" spans="1:10" s="17" customFormat="1" ht="17.25" customHeight="1" thickBot="1">
      <c r="A32" s="31" t="s">
        <v>11</v>
      </c>
      <c r="B32" s="32"/>
      <c r="C32" s="63" t="str">
        <f>C27</f>
        <v>руб</v>
      </c>
      <c r="D32" s="33">
        <f>D9+D10+D15+D16+D17+D18+D19+D31</f>
        <v>19.300294073908841</v>
      </c>
      <c r="E32" s="93">
        <f>E9+E10+E15+E16+E17+E18+E19+E31</f>
        <v>2595696.5500000003</v>
      </c>
      <c r="F32" s="43"/>
      <c r="G32" s="1"/>
    </row>
    <row r="33" spans="1:10" s="24" customFormat="1" ht="16.5" thickBot="1">
      <c r="A33" s="116" t="s">
        <v>43</v>
      </c>
      <c r="B33" s="117"/>
      <c r="C33" s="117"/>
      <c r="D33" s="57" t="s">
        <v>55</v>
      </c>
      <c r="E33" s="58" t="s">
        <v>56</v>
      </c>
      <c r="F33" s="59"/>
      <c r="G33" s="34"/>
      <c r="H33" s="60"/>
      <c r="I33" s="23"/>
      <c r="J33" s="23"/>
    </row>
    <row r="34" spans="1:10" s="65" customFormat="1" ht="30" customHeight="1">
      <c r="A34" s="44" t="s">
        <v>58</v>
      </c>
      <c r="B34" s="30"/>
      <c r="C34" s="64" t="s">
        <v>35</v>
      </c>
      <c r="D34" s="107">
        <v>8675</v>
      </c>
      <c r="E34" s="82"/>
      <c r="F34" s="45"/>
    </row>
    <row r="35" spans="1:10" s="65" customFormat="1">
      <c r="A35" s="12" t="s">
        <v>16</v>
      </c>
      <c r="B35" s="26"/>
      <c r="C35" s="66" t="s">
        <v>35</v>
      </c>
      <c r="D35" s="108">
        <v>24786</v>
      </c>
      <c r="E35" s="83"/>
      <c r="F35" s="45"/>
    </row>
    <row r="36" spans="1:10" s="65" customFormat="1" ht="31.5">
      <c r="A36" s="12" t="s">
        <v>31</v>
      </c>
      <c r="B36" s="26"/>
      <c r="C36" s="66" t="s">
        <v>35</v>
      </c>
      <c r="D36" s="109">
        <v>30991</v>
      </c>
      <c r="E36" s="83"/>
      <c r="F36" s="46"/>
    </row>
    <row r="37" spans="1:10" s="67" customFormat="1">
      <c r="A37" s="12" t="s">
        <v>59</v>
      </c>
      <c r="B37" s="26"/>
      <c r="C37" s="66" t="s">
        <v>35</v>
      </c>
      <c r="D37" s="109">
        <f>B5+B6</f>
        <v>2635032.8099999996</v>
      </c>
      <c r="E37" s="83"/>
      <c r="F37" s="47"/>
    </row>
    <row r="38" spans="1:10" s="67" customFormat="1">
      <c r="A38" s="61" t="str">
        <f>A32</f>
        <v>итого расходы</v>
      </c>
      <c r="B38" s="62"/>
      <c r="C38" s="68" t="str">
        <f>C32</f>
        <v>руб</v>
      </c>
      <c r="D38" s="84"/>
      <c r="E38" s="85">
        <f>E32</f>
        <v>2595696.5500000003</v>
      </c>
      <c r="F38" s="47"/>
    </row>
    <row r="39" spans="1:10" s="72" customFormat="1" ht="16.5" customHeight="1">
      <c r="A39" s="48" t="s">
        <v>20</v>
      </c>
      <c r="B39" s="36"/>
      <c r="C39" s="69" t="s">
        <v>35</v>
      </c>
      <c r="D39" s="86">
        <f>D34+D35+D36+D37-E38</f>
        <v>103788.25999999931</v>
      </c>
      <c r="E39" s="87"/>
      <c r="F39" s="49"/>
      <c r="G39" s="70"/>
      <c r="H39" s="71"/>
      <c r="I39" s="71"/>
      <c r="J39" s="71"/>
    </row>
    <row r="40" spans="1:10" s="17" customFormat="1" ht="16.5" thickBot="1">
      <c r="A40" s="113" t="s">
        <v>34</v>
      </c>
      <c r="B40" s="114"/>
      <c r="C40" s="114"/>
      <c r="D40" s="114"/>
      <c r="E40" s="115"/>
      <c r="F40" s="50"/>
    </row>
    <row r="41" spans="1:10" s="56" customFormat="1" ht="15.75" customHeight="1">
      <c r="A41" s="37" t="s">
        <v>29</v>
      </c>
      <c r="B41" s="111" t="s">
        <v>49</v>
      </c>
      <c r="C41" s="118" t="s">
        <v>50</v>
      </c>
      <c r="D41" s="119"/>
      <c r="E41" s="120"/>
      <c r="F41" s="3"/>
      <c r="G41" s="55"/>
      <c r="H41" s="55"/>
      <c r="I41" s="55"/>
    </row>
    <row r="42" spans="1:10" s="56" customFormat="1" ht="65.25" customHeight="1">
      <c r="A42" s="9"/>
      <c r="B42" s="112"/>
      <c r="C42" s="99" t="s">
        <v>44</v>
      </c>
      <c r="D42" s="99" t="s">
        <v>37</v>
      </c>
      <c r="E42" s="100" t="s">
        <v>71</v>
      </c>
      <c r="F42" s="3"/>
      <c r="G42" s="55"/>
      <c r="H42" s="55"/>
      <c r="I42" s="55"/>
    </row>
    <row r="43" spans="1:10" s="17" customFormat="1">
      <c r="A43" s="20" t="s">
        <v>38</v>
      </c>
      <c r="B43" s="80">
        <v>2678154</v>
      </c>
      <c r="C43" s="80">
        <v>2678232</v>
      </c>
      <c r="D43" s="80"/>
      <c r="E43" s="81"/>
      <c r="F43" s="51"/>
    </row>
    <row r="44" spans="1:10" s="17" customFormat="1">
      <c r="A44" s="20" t="s">
        <v>39</v>
      </c>
      <c r="B44" s="80">
        <v>1412713</v>
      </c>
      <c r="C44" s="80">
        <v>1318724</v>
      </c>
      <c r="D44" s="80">
        <v>80612</v>
      </c>
      <c r="E44" s="81"/>
      <c r="F44" s="51"/>
    </row>
    <row r="45" spans="1:10" s="17" customFormat="1">
      <c r="A45" s="20" t="s">
        <v>40</v>
      </c>
      <c r="B45" s="80">
        <v>237713</v>
      </c>
      <c r="C45" s="80">
        <v>225254</v>
      </c>
      <c r="D45" s="80">
        <v>8836</v>
      </c>
      <c r="E45" s="81">
        <f>2297+1385</f>
        <v>3682</v>
      </c>
      <c r="F45" s="51"/>
    </row>
    <row r="46" spans="1:10" s="17" customFormat="1">
      <c r="A46" s="20" t="s">
        <v>41</v>
      </c>
      <c r="B46" s="80">
        <v>438216</v>
      </c>
      <c r="C46" s="80">
        <v>421266</v>
      </c>
      <c r="D46" s="80">
        <v>10779</v>
      </c>
      <c r="E46" s="81">
        <f>3390+1606+1175</f>
        <v>6171</v>
      </c>
      <c r="F46" s="51"/>
    </row>
    <row r="47" spans="1:10" s="17" customFormat="1" ht="16.5" thickBot="1">
      <c r="A47" s="94" t="s">
        <v>42</v>
      </c>
      <c r="B47" s="95">
        <v>950974</v>
      </c>
      <c r="C47" s="95">
        <v>813956</v>
      </c>
      <c r="D47" s="95">
        <v>147872</v>
      </c>
      <c r="E47" s="96">
        <f>7573+3235</f>
        <v>10808</v>
      </c>
      <c r="F47" s="51"/>
    </row>
    <row r="48" spans="1:10" s="17" customFormat="1" ht="16.5" thickBot="1">
      <c r="A48" s="31" t="s">
        <v>30</v>
      </c>
      <c r="B48" s="97">
        <f>SUM(B43:B47)</f>
        <v>5717770</v>
      </c>
      <c r="C48" s="97">
        <f>SUM(C43:C47)</f>
        <v>5457432</v>
      </c>
      <c r="D48" s="97">
        <f>SUM(D43:D47)</f>
        <v>248099</v>
      </c>
      <c r="E48" s="98">
        <f>SUM(E43:E47)</f>
        <v>20661</v>
      </c>
      <c r="F48" s="3"/>
    </row>
    <row r="49" spans="1:6" s="65" customFormat="1" ht="32.25" thickBot="1">
      <c r="A49" s="101" t="s">
        <v>72</v>
      </c>
      <c r="B49" s="102"/>
      <c r="C49" s="102"/>
      <c r="D49" s="102">
        <f>B47-C47-D47-E47+B45-C45-D45-E45</f>
        <v>-21721</v>
      </c>
      <c r="E49" s="103"/>
      <c r="F49" s="104"/>
    </row>
    <row r="50" spans="1:6" s="17" customFormat="1">
      <c r="A50" s="16" t="s">
        <v>12</v>
      </c>
      <c r="B50" s="16"/>
      <c r="C50" s="52"/>
      <c r="D50" s="53"/>
      <c r="E50" s="16"/>
      <c r="F50" s="3"/>
    </row>
    <row r="51" spans="1:6" s="17" customFormat="1">
      <c r="A51" s="7"/>
      <c r="B51" s="7"/>
      <c r="C51" s="7"/>
      <c r="D51" s="7"/>
      <c r="E51" s="7"/>
      <c r="F51" s="3"/>
    </row>
  </sheetData>
  <mergeCells count="4">
    <mergeCell ref="B41:B42"/>
    <mergeCell ref="A40:E40"/>
    <mergeCell ref="A33:C33"/>
    <mergeCell ref="C41:E41"/>
  </mergeCells>
  <pageMargins left="0.31496062992125984" right="0.31496062992125984" top="0.35433070866141736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2018-02-06T04:43:19Z</cp:lastPrinted>
  <dcterms:created xsi:type="dcterms:W3CDTF">2016-04-22T06:39:22Z</dcterms:created>
  <dcterms:modified xsi:type="dcterms:W3CDTF">2018-03-16T10:14:24Z</dcterms:modified>
</cp:coreProperties>
</file>