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0" i="1"/>
  <c r="E23"/>
  <c r="E38"/>
  <c r="D41"/>
  <c r="E39"/>
  <c r="B40"/>
  <c r="C40"/>
  <c r="B5"/>
  <c r="C30"/>
  <c r="E18"/>
  <c r="E20"/>
  <c r="D13"/>
  <c r="D27"/>
  <c r="A30"/>
  <c r="E19"/>
  <c r="B6"/>
  <c r="D40"/>
  <c r="E40" l="1"/>
  <c r="D29"/>
  <c r="D23"/>
  <c r="D12" l="1"/>
  <c r="E16"/>
  <c r="E17"/>
  <c r="D15"/>
  <c r="D14" l="1"/>
  <c r="D11"/>
  <c r="E9"/>
  <c r="D18"/>
  <c r="D24" l="1"/>
  <c r="E10"/>
  <c r="E24" s="1"/>
  <c r="E30" s="1"/>
  <c r="E31" s="1"/>
</calcChain>
</file>

<file path=xl/sharedStrings.xml><?xml version="1.0" encoding="utf-8"?>
<sst xmlns="http://schemas.openxmlformats.org/spreadsheetml/2006/main" count="83" uniqueCount="60">
  <si>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</si>
  <si>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</si>
  <si>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</si>
  <si>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</si>
  <si>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</si>
  <si>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</si>
  <si>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</si>
  <si>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</si>
  <si>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</si>
  <si>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</si>
  <si>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</si>
  <si>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</si>
  <si>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</si>
  <si>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</si>
  <si>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</si>
  <si>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</si>
  <si>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ул.Талвира,  д.8</t>
  </si>
  <si>
    <t>Остаток средств на конец периода (+ есть средства, -задолженность)</t>
  </si>
  <si>
    <t>июль</t>
  </si>
  <si>
    <t>август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</si>
  <si>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</si>
  <si>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</si>
  <si>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</si>
  <si>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</si>
  <si>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</si>
  <si>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</si>
  <si>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Ресурсоснабжающая организация (РСО)</t>
  </si>
  <si>
    <t>ИТОГО</t>
  </si>
  <si>
    <t>7.Работы по ремонту общедомового имущества всего, в т.ч.</t>
  </si>
  <si>
    <t>Получено средств от применения повышающего коэффициента к квартирам без ИПУ</t>
  </si>
  <si>
    <t>Площадь дома на 01/01/2017 г, м2</t>
  </si>
  <si>
    <t>2017 г</t>
  </si>
  <si>
    <t>руб.</t>
  </si>
  <si>
    <t>Отчет по предоставлению коммунальных услуг по жилым помещениям за 2017 г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</si>
  <si>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</si>
  <si>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</si>
  <si>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</si>
  <si>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</si>
  <si>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</si>
  <si>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</si>
  <si>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8. Расходы на коммунальные услуги потребляемые в целях содержания общего имущества дома</t>
  </si>
  <si>
    <t>Финансовый счет дома</t>
  </si>
  <si>
    <t>по индивид. потреблению, руб</t>
  </si>
  <si>
    <t>май,июль</t>
  </si>
  <si>
    <t>ремонт мягкой кровли, кв.49</t>
  </si>
  <si>
    <t>Предоставлено РСО по приборам учета, руб</t>
  </si>
  <si>
    <t>Всего начислено УК Атал</t>
  </si>
  <si>
    <t>Тариф на 1 кв.м., руб 1 полугодие/2 полугодие</t>
  </si>
  <si>
    <t>Приход,руб</t>
  </si>
  <si>
    <t>Расход,руб</t>
  </si>
  <si>
    <t>*электроизмерительные работы</t>
  </si>
  <si>
    <t>Остаток средств на 01/01/2017 г при 100 % оплате собственниками (+ есть средства, -задолженность)</t>
  </si>
  <si>
    <t>Начислено собственникам</t>
  </si>
  <si>
    <t>поверка общедомового прибора учета (ОДПУ)</t>
  </si>
  <si>
    <t>замена задвижек в теплоузлах 5 шт</t>
  </si>
  <si>
    <t>окт,дек</t>
  </si>
  <si>
    <t>работа на разводке канализации кв.37</t>
  </si>
  <si>
    <t>Произведен перерасчет коммунальных услуг на содержание общего имущества дома по статье "содержание" в 1 полугодии 2017г</t>
  </si>
  <si>
    <t>прочим потребит. и на производ. нужды</t>
  </si>
  <si>
    <t>Экономия расходов на коммунальные услуги потребляемые в целях содержания общего имущества дома за 2017 г составила, руб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</si>
</sst>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left" vertical="top" wrapText="1"/>
    </xf>
    <xf numFmtId="2" fontId="4" fillId="0" borderId="7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5" fillId="0" borderId="1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2" fontId="3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1" fontId="3" fillId="0" borderId="12" xfId="0" applyNumberFormat="1" applyFont="1" applyFill="1" applyBorder="1" applyAlignment="1">
      <alignment vertical="top" wrapText="1"/>
    </xf>
    <xf numFmtId="2" fontId="3" fillId="0" borderId="12" xfId="0" applyNumberFormat="1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2" fontId="3" fillId="2" borderId="5" xfId="0" applyNumberFormat="1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8" fillId="0" borderId="0" xfId="0" applyFont="1" applyFill="1"/>
    <xf numFmtId="0" fontId="0" fillId="0" borderId="0" xfId="0" applyFont="1" applyFill="1"/>
    <xf numFmtId="0" fontId="3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9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1" fontId="4" fillId="0" borderId="12" xfId="0" applyNumberFormat="1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9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wrapText="1"/>
    </xf>
    <xf numFmtId="0" fontId="10" fillId="0" borderId="0" xfId="0" applyFont="1" applyFill="1"/>
    <xf numFmtId="1" fontId="5" fillId="0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9" fillId="0" borderId="0" xfId="0" applyFont="1" applyFill="1" applyBorder="1"/>
    <xf numFmtId="0" fontId="4" fillId="0" borderId="7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vertical="top"/>
    </xf>
    <xf numFmtId="164" fontId="4" fillId="0" borderId="3" xfId="1" applyNumberFormat="1" applyFont="1" applyFill="1" applyBorder="1" applyAlignment="1">
      <alignment vertical="top"/>
    </xf>
    <xf numFmtId="164" fontId="5" fillId="0" borderId="15" xfId="1" applyNumberFormat="1" applyFont="1" applyFill="1" applyBorder="1" applyAlignment="1">
      <alignment vertical="top" wrapText="1"/>
    </xf>
    <xf numFmtId="164" fontId="5" fillId="0" borderId="3" xfId="1" applyNumberFormat="1" applyFont="1" applyFill="1" applyBorder="1" applyAlignment="1">
      <alignment vertical="top" wrapText="1"/>
    </xf>
    <xf numFmtId="164" fontId="5" fillId="0" borderId="7" xfId="1" applyNumberFormat="1" applyFont="1" applyFill="1" applyBorder="1" applyAlignment="1">
      <alignment vertical="top" wrapText="1"/>
    </xf>
    <xf numFmtId="164" fontId="5" fillId="0" borderId="8" xfId="1" applyNumberFormat="1" applyFont="1" applyFill="1" applyBorder="1" applyAlignment="1">
      <alignment vertical="top" wrapText="1"/>
    </xf>
    <xf numFmtId="164" fontId="7" fillId="2" borderId="7" xfId="1" applyNumberFormat="1" applyFont="1" applyFill="1" applyBorder="1" applyAlignment="1">
      <alignment vertical="top" wrapText="1"/>
    </xf>
    <xf numFmtId="164" fontId="7" fillId="2" borderId="8" xfId="1" applyNumberFormat="1" applyFont="1" applyFill="1" applyBorder="1" applyAlignment="1">
      <alignment vertical="top" wrapText="1"/>
    </xf>
    <xf numFmtId="164" fontId="4" fillId="0" borderId="3" xfId="1" applyNumberFormat="1" applyFont="1" applyFill="1" applyBorder="1" applyAlignment="1">
      <alignment vertical="top" wrapText="1"/>
    </xf>
    <xf numFmtId="164" fontId="4" fillId="0" borderId="8" xfId="1" applyNumberFormat="1" applyFont="1" applyFill="1" applyBorder="1" applyAlignment="1">
      <alignment vertical="top" wrapText="1"/>
    </xf>
    <xf numFmtId="164" fontId="3" fillId="2" borderId="6" xfId="1" applyNumberFormat="1" applyFont="1" applyFill="1" applyBorder="1" applyAlignment="1">
      <alignment vertical="top" wrapText="1"/>
    </xf>
    <xf numFmtId="164" fontId="3" fillId="0" borderId="3" xfId="1" applyNumberFormat="1" applyFont="1" applyFill="1" applyBorder="1" applyAlignment="1">
      <alignment vertical="top" wrapText="1"/>
    </xf>
    <xf numFmtId="164" fontId="3" fillId="0" borderId="8" xfId="1" applyNumberFormat="1" applyFont="1" applyFill="1" applyBorder="1" applyAlignment="1">
      <alignment vertical="top" wrapText="1"/>
    </xf>
    <xf numFmtId="164" fontId="3" fillId="0" borderId="13" xfId="1" applyNumberFormat="1" applyFont="1" applyFill="1" applyBorder="1" applyAlignment="1">
      <alignment vertical="top" wrapText="1"/>
    </xf>
    <xf numFmtId="0" fontId="4" fillId="0" borderId="9" xfId="0" applyNumberFormat="1" applyFont="1" applyFill="1" applyBorder="1" applyAlignment="1">
      <alignment vertical="top" wrapText="1"/>
    </xf>
    <xf numFmtId="164" fontId="4" fillId="0" borderId="7" xfId="1" applyNumberFormat="1" applyFont="1" applyFill="1" applyBorder="1" applyAlignment="1">
      <alignment vertical="top"/>
    </xf>
    <xf numFmtId="164" fontId="4" fillId="0" borderId="8" xfId="1" applyNumberFormat="1" applyFont="1" applyFill="1" applyBorder="1" applyAlignment="1">
      <alignment vertical="top"/>
    </xf>
    <xf numFmtId="164" fontId="3" fillId="0" borderId="12" xfId="1" applyNumberFormat="1" applyFont="1" applyFill="1" applyBorder="1" applyAlignment="1">
      <alignment vertical="top"/>
    </xf>
    <xf numFmtId="164" fontId="3" fillId="0" borderId="13" xfId="1" applyNumberFormat="1" applyFont="1" applyFill="1" applyBorder="1" applyAlignment="1">
      <alignment vertical="top"/>
    </xf>
    <xf numFmtId="0" fontId="4" fillId="0" borderId="1" xfId="0" applyNumberFormat="1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vertical="top" wrapText="1"/>
    </xf>
    <xf numFmtId="164" fontId="5" fillId="0" borderId="12" xfId="1" applyNumberFormat="1" applyFont="1" applyFill="1" applyBorder="1" applyAlignment="1">
      <alignment vertical="top"/>
    </xf>
    <xf numFmtId="164" fontId="5" fillId="0" borderId="13" xfId="1" applyNumberFormat="1" applyFont="1" applyFill="1" applyBorder="1" applyAlignment="1">
      <alignment vertical="top"/>
    </xf>
    <xf numFmtId="0" fontId="4" fillId="0" borderId="0" xfId="0" applyFont="1" applyFill="1" applyAlignment="1">
      <alignment wrapText="1"/>
    </xf>
    <xf numFmtId="2" fontId="4" fillId="0" borderId="12" xfId="0" applyNumberFormat="1" applyFont="1" applyFill="1" applyBorder="1" applyAlignment="1">
      <alignment vertical="top" wrapText="1"/>
    </xf>
    <xf numFmtId="164" fontId="5" fillId="0" borderId="16" xfId="1" applyNumberFormat="1" applyFont="1" applyFill="1" applyBorder="1" applyAlignment="1">
      <alignment vertical="top" wrapText="1"/>
    </xf>
    <xf numFmtId="164" fontId="5" fillId="0" borderId="1" xfId="1" applyNumberFormat="1" applyFont="1" applyFill="1" applyBorder="1" applyAlignment="1">
      <alignment vertical="top" wrapText="1"/>
    </xf>
    <xf numFmtId="164" fontId="3" fillId="0" borderId="0" xfId="1" applyNumberFormat="1" applyFont="1" applyFill="1" applyAlignment="1">
      <alignment horizontal="right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20" xfId="0" applyNumberFormat="1" applyFont="1" applyFill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4" fillId="0" borderId="10" xfId="0" applyNumberFormat="1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abSelected="1" workbookViewId="0">
      <selection activeCell="E14" sqref="E14"/>
    </sheetView>
  </sheetViews>
  <sheetFormatPr defaultRowHeight="15.75"/>
  <cols>
    <col min="1" max="1" width="73.7109375" style="7" customWidth="1"/>
    <col min="2" max="3" width="13.28515625" style="7" customWidth="1"/>
    <col min="4" max="4" width="15.28515625" style="7" customWidth="1"/>
    <col min="5" max="5" width="15.42578125" style="7" customWidth="1"/>
    <col min="6" max="6" width="9.140625" style="7"/>
    <col min="7" max="7" width="9.85546875" style="7" bestFit="1" customWidth="1"/>
    <col min="8" max="8" width="9.140625" style="18"/>
  </cols>
  <sheetData>
    <row r="1" spans="1:10" s="26" customFormat="1" ht="31.5">
      <c r="A1" s="46" t="s">
        <v>12</v>
      </c>
      <c r="B1" s="7"/>
      <c r="C1" s="7" t="s">
        <v>31</v>
      </c>
      <c r="D1" s="47" t="s">
        <v>22</v>
      </c>
      <c r="E1" s="47">
        <v>12</v>
      </c>
      <c r="F1" s="7"/>
      <c r="G1" s="7"/>
      <c r="H1" s="25"/>
    </row>
    <row r="2" spans="1:10" s="26" customFormat="1">
      <c r="A2" s="48" t="s">
        <v>16</v>
      </c>
      <c r="B2" s="7"/>
      <c r="C2" s="7"/>
      <c r="D2" s="7"/>
      <c r="E2" s="7"/>
      <c r="F2" s="7"/>
      <c r="G2" s="7"/>
      <c r="H2" s="25"/>
    </row>
    <row r="3" spans="1:10" s="26" customFormat="1">
      <c r="A3" s="7" t="s">
        <v>30</v>
      </c>
      <c r="B3" s="7">
        <v>3477.9</v>
      </c>
      <c r="C3" s="7"/>
      <c r="D3" s="7"/>
      <c r="E3" s="7"/>
      <c r="F3" s="7"/>
      <c r="G3" s="7"/>
      <c r="H3" s="25"/>
    </row>
    <row r="4" spans="1:10" s="26" customFormat="1">
      <c r="A4" s="7" t="s">
        <v>47</v>
      </c>
      <c r="B4" s="7">
        <v>16.43</v>
      </c>
      <c r="C4" s="7">
        <v>18.190000000000001</v>
      </c>
      <c r="D4" s="7"/>
      <c r="E4" s="7"/>
      <c r="F4" s="7"/>
      <c r="G4" s="7"/>
      <c r="H4" s="103"/>
    </row>
    <row r="5" spans="1:10" s="26" customFormat="1">
      <c r="A5" s="7" t="s">
        <v>23</v>
      </c>
      <c r="B5" s="107">
        <f>B3*(B4*6+C4*6)</f>
        <v>722429.38800000015</v>
      </c>
      <c r="C5" s="49"/>
      <c r="D5" s="49"/>
      <c r="E5" s="7"/>
      <c r="F5" s="49"/>
      <c r="G5" s="7"/>
      <c r="H5" s="103"/>
    </row>
    <row r="6" spans="1:10" s="26" customFormat="1" ht="31.5">
      <c r="A6" s="7" t="s">
        <v>57</v>
      </c>
      <c r="B6" s="107">
        <f>-4046.93-1697.74</f>
        <v>-5744.67</v>
      </c>
      <c r="C6" s="49"/>
      <c r="D6" s="49"/>
      <c r="E6" s="7"/>
      <c r="F6" s="49"/>
      <c r="G6" s="7"/>
      <c r="H6" s="2"/>
      <c r="I6" s="2"/>
      <c r="J6" s="2"/>
    </row>
    <row r="7" spans="1:10" s="26" customFormat="1" ht="16.5" thickBot="1">
      <c r="A7" s="7" t="s">
        <v>0</v>
      </c>
      <c r="B7" s="7">
        <v>97.05</v>
      </c>
      <c r="C7" s="7"/>
      <c r="D7" s="7"/>
      <c r="E7" s="7"/>
      <c r="F7" s="49"/>
      <c r="G7" s="7"/>
      <c r="H7" s="103"/>
    </row>
    <row r="8" spans="1:10" s="27" customFormat="1" ht="63">
      <c r="A8" s="4" t="s">
        <v>1</v>
      </c>
      <c r="B8" s="6" t="s">
        <v>13</v>
      </c>
      <c r="C8" s="6" t="s">
        <v>20</v>
      </c>
      <c r="D8" s="6" t="s">
        <v>24</v>
      </c>
      <c r="E8" s="5" t="s">
        <v>21</v>
      </c>
      <c r="F8" s="20"/>
      <c r="G8" s="8"/>
      <c r="H8" s="8"/>
    </row>
    <row r="9" spans="1:10" s="26" customFormat="1" ht="15.75" customHeight="1">
      <c r="A9" s="9" t="s">
        <v>2</v>
      </c>
      <c r="B9" s="57" t="s">
        <v>14</v>
      </c>
      <c r="C9" s="56" t="s">
        <v>25</v>
      </c>
      <c r="D9" s="10">
        <v>0.89</v>
      </c>
      <c r="E9" s="88">
        <f>D9*B3*E1</f>
        <v>37143.972000000002</v>
      </c>
      <c r="F9" s="17"/>
      <c r="G9" s="7"/>
      <c r="H9" s="103"/>
    </row>
    <row r="10" spans="1:10" s="26" customFormat="1" ht="47.25">
      <c r="A10" s="9" t="s">
        <v>3</v>
      </c>
      <c r="B10" s="57" t="s">
        <v>14</v>
      </c>
      <c r="C10" s="56" t="s">
        <v>25</v>
      </c>
      <c r="D10" s="10">
        <f>4.2+D11+D12+D13</f>
        <v>4.3507135531978109</v>
      </c>
      <c r="E10" s="88">
        <f>D10*E1*B3</f>
        <v>181576.16</v>
      </c>
      <c r="F10" s="17"/>
      <c r="G10" s="7"/>
      <c r="H10" s="103"/>
    </row>
    <row r="11" spans="1:10" s="26" customFormat="1">
      <c r="A11" s="12" t="s">
        <v>4</v>
      </c>
      <c r="B11" s="57"/>
      <c r="C11" s="56" t="s">
        <v>25</v>
      </c>
      <c r="D11" s="10">
        <f>E11/E1/B3</f>
        <v>5.3672235161064626E-2</v>
      </c>
      <c r="E11" s="88">
        <v>2240</v>
      </c>
      <c r="F11" s="17"/>
      <c r="G11" s="7"/>
      <c r="H11" s="103"/>
    </row>
    <row r="12" spans="1:10" s="26" customFormat="1">
      <c r="A12" s="12" t="s">
        <v>5</v>
      </c>
      <c r="B12" s="57"/>
      <c r="C12" s="56" t="s">
        <v>25</v>
      </c>
      <c r="D12" s="10">
        <f>E12/E1/B3</f>
        <v>1.8449830836615967E-3</v>
      </c>
      <c r="E12" s="88">
        <v>77</v>
      </c>
      <c r="F12" s="17"/>
      <c r="G12" s="7"/>
      <c r="H12" s="103"/>
    </row>
    <row r="13" spans="1:10" s="26" customFormat="1">
      <c r="A13" s="12" t="s">
        <v>50</v>
      </c>
      <c r="B13" s="57" t="s">
        <v>19</v>
      </c>
      <c r="C13" s="56" t="s">
        <v>25</v>
      </c>
      <c r="D13" s="10">
        <f>E13/B3/E1</f>
        <v>9.5196334953084716E-2</v>
      </c>
      <c r="E13" s="88">
        <v>3973</v>
      </c>
      <c r="F13" s="17"/>
      <c r="G13" s="7"/>
      <c r="H13" s="103"/>
    </row>
    <row r="14" spans="1:10" s="26" customFormat="1" ht="47.25">
      <c r="A14" s="9" t="s">
        <v>6</v>
      </c>
      <c r="B14" s="57" t="s">
        <v>14</v>
      </c>
      <c r="C14" s="56" t="s">
        <v>25</v>
      </c>
      <c r="D14" s="10">
        <f>E14/E1/B3</f>
        <v>5.2714521214909373</v>
      </c>
      <c r="E14" s="88">
        <v>220003</v>
      </c>
      <c r="F14" s="17"/>
      <c r="G14" s="7"/>
      <c r="H14" s="103"/>
    </row>
    <row r="15" spans="1:10" s="26" customFormat="1" ht="15.75" customHeight="1">
      <c r="A15" s="9" t="s">
        <v>7</v>
      </c>
      <c r="B15" s="57" t="s">
        <v>14</v>
      </c>
      <c r="C15" s="56" t="s">
        <v>25</v>
      </c>
      <c r="D15" s="10">
        <f>E15/E1/B3</f>
        <v>2.7421480395257674</v>
      </c>
      <c r="E15" s="88">
        <v>114443</v>
      </c>
      <c r="F15" s="17"/>
      <c r="G15" s="7"/>
      <c r="H15" s="103"/>
    </row>
    <row r="16" spans="1:10" s="26" customFormat="1" ht="15.75" customHeight="1">
      <c r="A16" s="9" t="s">
        <v>8</v>
      </c>
      <c r="B16" s="57" t="s">
        <v>14</v>
      </c>
      <c r="C16" s="56" t="s">
        <v>25</v>
      </c>
      <c r="D16" s="10">
        <v>0.56999999999999995</v>
      </c>
      <c r="E16" s="88">
        <f>D16*E1*B3</f>
        <v>23788.835999999999</v>
      </c>
      <c r="F16" s="17"/>
      <c r="G16" s="7"/>
      <c r="H16" s="103"/>
    </row>
    <row r="17" spans="1:10" s="26" customFormat="1" ht="48" thickBot="1">
      <c r="A17" s="35" t="s">
        <v>9</v>
      </c>
      <c r="B17" s="58" t="s">
        <v>14</v>
      </c>
      <c r="C17" s="36" t="s">
        <v>25</v>
      </c>
      <c r="D17" s="16">
        <v>0.49</v>
      </c>
      <c r="E17" s="89">
        <f>D17*E1*B3</f>
        <v>20450.052</v>
      </c>
      <c r="F17" s="17"/>
      <c r="G17" s="7"/>
      <c r="H17" s="103"/>
    </row>
    <row r="18" spans="1:10" s="26" customFormat="1">
      <c r="A18" s="41" t="s">
        <v>28</v>
      </c>
      <c r="B18" s="42"/>
      <c r="C18" s="42"/>
      <c r="D18" s="43">
        <f>E18/E1/B3</f>
        <v>0.81156756471817282</v>
      </c>
      <c r="E18" s="90">
        <f>E19+E20+E21+E22</f>
        <v>33870.61</v>
      </c>
      <c r="F18" s="17"/>
      <c r="G18" s="7"/>
      <c r="H18" s="25"/>
    </row>
    <row r="19" spans="1:10" s="28" customFormat="1">
      <c r="A19" s="14" t="s">
        <v>53</v>
      </c>
      <c r="B19" s="34" t="s">
        <v>43</v>
      </c>
      <c r="C19" s="56" t="s">
        <v>25</v>
      </c>
      <c r="D19" s="11"/>
      <c r="E19" s="91">
        <f>1449.75+4730.46</f>
        <v>6180.21</v>
      </c>
      <c r="F19" s="21"/>
      <c r="G19" s="48"/>
      <c r="H19" s="1"/>
    </row>
    <row r="20" spans="1:10" s="28" customFormat="1">
      <c r="A20" s="14" t="s">
        <v>54</v>
      </c>
      <c r="B20" s="34" t="s">
        <v>55</v>
      </c>
      <c r="C20" s="56" t="s">
        <v>25</v>
      </c>
      <c r="D20" s="11"/>
      <c r="E20" s="91">
        <f>12113.91+6050.64</f>
        <v>18164.55</v>
      </c>
      <c r="F20" s="21"/>
      <c r="G20" s="48"/>
      <c r="H20" s="1"/>
    </row>
    <row r="21" spans="1:10" s="28" customFormat="1">
      <c r="A21" s="14" t="s">
        <v>56</v>
      </c>
      <c r="B21" s="34" t="s">
        <v>18</v>
      </c>
      <c r="C21" s="56" t="s">
        <v>25</v>
      </c>
      <c r="D21" s="11"/>
      <c r="E21" s="91">
        <v>1521.6</v>
      </c>
      <c r="F21" s="21"/>
      <c r="G21" s="48"/>
      <c r="H21" s="1"/>
    </row>
    <row r="22" spans="1:10" s="28" customFormat="1" ht="16.5" thickBot="1">
      <c r="A22" s="15" t="s">
        <v>44</v>
      </c>
      <c r="B22" s="77" t="s">
        <v>19</v>
      </c>
      <c r="C22" s="36" t="s">
        <v>25</v>
      </c>
      <c r="D22" s="16"/>
      <c r="E22" s="92">
        <v>8004.25</v>
      </c>
      <c r="F22" s="21"/>
      <c r="G22" s="48"/>
      <c r="H22" s="1"/>
    </row>
    <row r="23" spans="1:10" s="32" customFormat="1" ht="32.25" thickBot="1">
      <c r="A23" s="78" t="s">
        <v>40</v>
      </c>
      <c r="B23" s="79"/>
      <c r="C23" s="79" t="s">
        <v>32</v>
      </c>
      <c r="D23" s="104">
        <f>E23/B3/E1</f>
        <v>0.86766918734485365</v>
      </c>
      <c r="E23" s="93">
        <f>D40+D41</f>
        <v>36212</v>
      </c>
      <c r="F23" s="21"/>
      <c r="G23" s="21"/>
      <c r="H23" s="31"/>
      <c r="I23" s="31"/>
      <c r="J23" s="31"/>
    </row>
    <row r="24" spans="1:10" s="26" customFormat="1" ht="16.5" thickBot="1">
      <c r="A24" s="38" t="s">
        <v>10</v>
      </c>
      <c r="B24" s="39"/>
      <c r="C24" s="66"/>
      <c r="D24" s="40">
        <f>D9+D10+D14+D15+D16+D17+D18+D23</f>
        <v>15.993550466277544</v>
      </c>
      <c r="E24" s="93">
        <f>E9+E10+E14+E15+E16+E17+E18+E23</f>
        <v>667487.63</v>
      </c>
      <c r="F24" s="33"/>
      <c r="G24" s="48"/>
      <c r="H24" s="19"/>
    </row>
    <row r="25" spans="1:10" s="32" customFormat="1" ht="16.5" thickBot="1">
      <c r="A25" s="113" t="s">
        <v>41</v>
      </c>
      <c r="B25" s="114"/>
      <c r="C25" s="114"/>
      <c r="D25" s="61" t="s">
        <v>48</v>
      </c>
      <c r="E25" s="62" t="s">
        <v>49</v>
      </c>
      <c r="F25" s="33"/>
      <c r="G25" s="21"/>
      <c r="H25" s="63"/>
      <c r="I25" s="31"/>
      <c r="J25" s="31"/>
    </row>
    <row r="26" spans="1:10" s="69" customFormat="1" ht="32.25" customHeight="1">
      <c r="A26" s="50" t="s">
        <v>51</v>
      </c>
      <c r="B26" s="37"/>
      <c r="C26" s="67" t="s">
        <v>32</v>
      </c>
      <c r="D26" s="82"/>
      <c r="E26" s="105">
        <v>-120544</v>
      </c>
      <c r="F26" s="22"/>
      <c r="G26" s="51"/>
      <c r="H26" s="68"/>
    </row>
    <row r="27" spans="1:10" s="69" customFormat="1">
      <c r="A27" s="12" t="s">
        <v>15</v>
      </c>
      <c r="B27" s="29"/>
      <c r="C27" s="70" t="s">
        <v>32</v>
      </c>
      <c r="D27" s="106">
        <f>249*E1</f>
        <v>2988</v>
      </c>
      <c r="E27" s="83"/>
      <c r="F27" s="22"/>
      <c r="G27" s="51"/>
      <c r="H27" s="68"/>
    </row>
    <row r="28" spans="1:10" s="69" customFormat="1" ht="31.5">
      <c r="A28" s="12" t="s">
        <v>29</v>
      </c>
      <c r="B28" s="29"/>
      <c r="C28" s="70" t="s">
        <v>32</v>
      </c>
      <c r="D28" s="106">
        <v>12014</v>
      </c>
      <c r="E28" s="83"/>
      <c r="F28" s="24"/>
      <c r="G28" s="51"/>
      <c r="H28" s="68"/>
    </row>
    <row r="29" spans="1:10" s="72" customFormat="1" ht="15.75" customHeight="1">
      <c r="A29" s="12" t="s">
        <v>52</v>
      </c>
      <c r="B29" s="29"/>
      <c r="C29" s="70" t="s">
        <v>32</v>
      </c>
      <c r="D29" s="106">
        <f>B5+B6</f>
        <v>716684.71800000011</v>
      </c>
      <c r="E29" s="83"/>
      <c r="F29" s="23"/>
      <c r="G29" s="52"/>
      <c r="H29" s="71"/>
    </row>
    <row r="30" spans="1:10" s="72" customFormat="1" ht="15.75" customHeight="1">
      <c r="A30" s="64" t="str">
        <f>A24</f>
        <v>итого расходы</v>
      </c>
      <c r="B30" s="65"/>
      <c r="C30" s="73" t="str">
        <f>C29</f>
        <v>руб.</v>
      </c>
      <c r="D30" s="84"/>
      <c r="E30" s="85">
        <f>E24</f>
        <v>667487.63</v>
      </c>
      <c r="F30" s="23"/>
      <c r="G30" s="52"/>
      <c r="H30" s="71"/>
    </row>
    <row r="31" spans="1:10" s="76" customFormat="1" ht="15.75" customHeight="1">
      <c r="A31" s="53" t="s">
        <v>17</v>
      </c>
      <c r="B31" s="44"/>
      <c r="C31" s="74" t="s">
        <v>32</v>
      </c>
      <c r="D31" s="86"/>
      <c r="E31" s="87">
        <f>E26+D27+D28+D29-E30</f>
        <v>-56344.911999999895</v>
      </c>
      <c r="F31" s="22"/>
      <c r="G31" s="22"/>
      <c r="H31" s="75"/>
      <c r="I31" s="75"/>
      <c r="J31" s="75"/>
    </row>
    <row r="32" spans="1:10" s="26" customFormat="1" ht="16.5" thickBot="1">
      <c r="A32" s="110" t="s">
        <v>33</v>
      </c>
      <c r="B32" s="111"/>
      <c r="C32" s="111"/>
      <c r="D32" s="111"/>
      <c r="E32" s="112"/>
      <c r="F32" s="54"/>
      <c r="G32" s="7"/>
      <c r="H32" s="25"/>
    </row>
    <row r="33" spans="1:9" s="60" customFormat="1" ht="15.75" customHeight="1">
      <c r="A33" s="45" t="s">
        <v>26</v>
      </c>
      <c r="B33" s="108" t="s">
        <v>45</v>
      </c>
      <c r="C33" s="115" t="s">
        <v>46</v>
      </c>
      <c r="D33" s="116"/>
      <c r="E33" s="117"/>
      <c r="F33" s="3"/>
      <c r="G33" s="59"/>
      <c r="H33" s="59"/>
      <c r="I33" s="59"/>
    </row>
    <row r="34" spans="1:9" s="60" customFormat="1" ht="65.25" customHeight="1">
      <c r="A34" s="9"/>
      <c r="B34" s="109"/>
      <c r="C34" s="99" t="s">
        <v>42</v>
      </c>
      <c r="D34" s="99" t="s">
        <v>34</v>
      </c>
      <c r="E34" s="13" t="s">
        <v>58</v>
      </c>
      <c r="F34" s="3"/>
      <c r="G34" s="59"/>
      <c r="H34" s="59"/>
      <c r="I34" s="59"/>
    </row>
    <row r="35" spans="1:9" s="26" customFormat="1">
      <c r="A35" s="30" t="s">
        <v>35</v>
      </c>
      <c r="B35" s="80">
        <v>833724</v>
      </c>
      <c r="C35" s="80">
        <v>833793</v>
      </c>
      <c r="D35" s="80"/>
      <c r="E35" s="81"/>
      <c r="F35" s="55"/>
      <c r="G35" s="7"/>
      <c r="H35" s="25"/>
    </row>
    <row r="36" spans="1:9" s="26" customFormat="1">
      <c r="A36" s="30" t="s">
        <v>36</v>
      </c>
      <c r="B36" s="80">
        <v>420016</v>
      </c>
      <c r="C36" s="80">
        <v>401504</v>
      </c>
      <c r="D36" s="80">
        <v>18457</v>
      </c>
      <c r="E36" s="81"/>
      <c r="F36" s="55"/>
      <c r="G36" s="7"/>
      <c r="H36" s="25"/>
    </row>
    <row r="37" spans="1:9" s="26" customFormat="1">
      <c r="A37" s="30" t="s">
        <v>37</v>
      </c>
      <c r="B37" s="80">
        <v>78182</v>
      </c>
      <c r="C37" s="80">
        <v>75808</v>
      </c>
      <c r="D37" s="80">
        <v>2121</v>
      </c>
      <c r="E37" s="81">
        <v>433</v>
      </c>
      <c r="F37" s="55"/>
      <c r="G37" s="7"/>
      <c r="H37" s="25"/>
    </row>
    <row r="38" spans="1:9" s="26" customFormat="1">
      <c r="A38" s="30" t="s">
        <v>38</v>
      </c>
      <c r="B38" s="80">
        <v>139976</v>
      </c>
      <c r="C38" s="80">
        <v>136658</v>
      </c>
      <c r="D38" s="80">
        <v>2713</v>
      </c>
      <c r="E38" s="81">
        <f>102+502</f>
        <v>604</v>
      </c>
      <c r="F38" s="55"/>
      <c r="G38" s="7"/>
      <c r="H38" s="25"/>
    </row>
    <row r="39" spans="1:9" s="26" customFormat="1" ht="16.5" thickBot="1">
      <c r="A39" s="94" t="s">
        <v>39</v>
      </c>
      <c r="B39" s="95">
        <v>265474</v>
      </c>
      <c r="C39" s="95">
        <v>252256</v>
      </c>
      <c r="D39" s="95">
        <v>19809</v>
      </c>
      <c r="E39" s="96">
        <f>57+60</f>
        <v>117</v>
      </c>
      <c r="F39" s="55"/>
      <c r="G39" s="7"/>
      <c r="H39" s="25"/>
    </row>
    <row r="40" spans="1:9" s="26" customFormat="1" ht="16.5" thickBot="1">
      <c r="A40" s="38" t="s">
        <v>27</v>
      </c>
      <c r="B40" s="97">
        <f>SUM(B35:B39)</f>
        <v>1737372</v>
      </c>
      <c r="C40" s="97">
        <f>SUM(C35:C39)</f>
        <v>1700019</v>
      </c>
      <c r="D40" s="97">
        <f>SUM(D35:D39)</f>
        <v>43100</v>
      </c>
      <c r="E40" s="98">
        <f>SUM(E35:E39)</f>
        <v>1154</v>
      </c>
      <c r="F40" s="7"/>
      <c r="G40" s="7"/>
      <c r="H40" s="25"/>
    </row>
    <row r="41" spans="1:9" s="69" customFormat="1" ht="32.25" thickBot="1">
      <c r="A41" s="100" t="s">
        <v>59</v>
      </c>
      <c r="B41" s="101"/>
      <c r="C41" s="101"/>
      <c r="D41" s="101">
        <f>B39-C39-D39-E39+B37-C37-D37-E37</f>
        <v>-6888</v>
      </c>
      <c r="E41" s="102"/>
      <c r="F41" s="51"/>
    </row>
    <row r="42" spans="1:9" s="26" customFormat="1">
      <c r="A42" s="17" t="s">
        <v>11</v>
      </c>
      <c r="B42" s="7"/>
      <c r="C42" s="7"/>
      <c r="D42" s="7"/>
      <c r="E42" s="7"/>
      <c r="F42" s="7"/>
      <c r="G42" s="7"/>
      <c r="H42" s="25"/>
    </row>
    <row r="43" spans="1:9" s="26" customFormat="1">
      <c r="A43" s="7"/>
      <c r="B43" s="7"/>
      <c r="C43" s="7"/>
      <c r="D43" s="7"/>
      <c r="E43" s="7"/>
      <c r="F43" s="7"/>
      <c r="G43" s="7"/>
      <c r="H43" s="25"/>
    </row>
  </sheetData>
  <mergeCells count="4">
    <mergeCell ref="B33:B34"/>
    <mergeCell ref="A32:E32"/>
    <mergeCell ref="A25:C25"/>
    <mergeCell ref="C33:E33"/>
  </mergeCells>
  <pageMargins left="0.31496062992125984" right="0.31496062992125984" top="0.35433070866141736" bottom="0.35433070866141736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2018-02-06T05:27:45Z</cp:lastPrinted>
  <dcterms:created xsi:type="dcterms:W3CDTF">2016-04-22T06:39:22Z</dcterms:created>
  <dcterms:modified xsi:type="dcterms:W3CDTF">2018-03-16T10:15:33Z</dcterms:modified>
</cp:coreProperties>
</file>