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" i="1"/>
  <c r="D13"/>
  <c r="E32"/>
  <c r="D51"/>
  <c r="E48" l="1"/>
  <c r="E49"/>
  <c r="B50"/>
  <c r="C50"/>
  <c r="E50"/>
  <c r="D5"/>
  <c r="B5"/>
  <c r="E20"/>
  <c r="D38"/>
  <c r="D36"/>
  <c r="C33"/>
  <c r="C40" s="1"/>
  <c r="A40"/>
  <c r="D39"/>
  <c r="E28"/>
  <c r="E26"/>
  <c r="E16"/>
  <c r="D12"/>
  <c r="B6"/>
  <c r="D50"/>
  <c r="D11" l="1"/>
  <c r="E3"/>
  <c r="D18"/>
  <c r="E17"/>
  <c r="D15"/>
  <c r="D14"/>
  <c r="E9"/>
  <c r="D32" l="1"/>
  <c r="E19"/>
  <c r="D20"/>
  <c r="E10" l="1"/>
  <c r="E33" s="1"/>
  <c r="E40" s="1"/>
  <c r="D41" s="1"/>
  <c r="D19"/>
  <c r="D33" s="1"/>
</calcChain>
</file>

<file path=xl/sharedStrings.xml><?xml version="1.0" encoding="utf-8"?>
<sst xmlns="http://schemas.openxmlformats.org/spreadsheetml/2006/main" count="119" uniqueCount="81">
  <si>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</si>
  <si>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</si>
  <si>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</si>
  <si>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</si>
  <si>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</si>
  <si>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</si>
  <si>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</si>
  <si>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</si>
  <si>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</si>
  <si>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</si>
  <si>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</si>
  <si>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</si>
  <si>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</si>
  <si>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</si>
  <si>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</si>
  <si>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</si>
  <si>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д.11</t>
  </si>
  <si>
    <t>май</t>
  </si>
  <si>
    <t>июнь</t>
  </si>
  <si>
    <t>7.Работы по обеспечению требований пожарной безопасности и сан.требований</t>
  </si>
  <si>
    <t>Остаток средств на конец периода (+ есть средства, -задолженность)</t>
  </si>
  <si>
    <t>август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</si>
  <si>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</si>
  <si>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</si>
  <si>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помещения",руб</t>
  </si>
  <si>
    <t>Кол-во месяцев</t>
  </si>
  <si>
    <t>Стоимость выполн.работы /услуги на 1 кв.м.</t>
  </si>
  <si>
    <t>руб</t>
  </si>
  <si>
    <t>ноябрь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</si>
  <si>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</si>
  <si>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</si>
  <si>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</si>
  <si>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 xml:space="preserve"> Неж.помещ</t>
  </si>
  <si>
    <t>Всего</t>
  </si>
  <si>
    <t>Жил.пом</t>
  </si>
  <si>
    <t>2017 г</t>
  </si>
  <si>
    <t>Площадь дома на 01/01/2017 г, м2</t>
  </si>
  <si>
    <t>руб.</t>
  </si>
  <si>
    <t>Отчет по предоставлению коммунальных услуг по жилым помещениям за 2017 г</t>
  </si>
  <si>
    <t>Оплачено собственниками нежилых помещений</t>
  </si>
  <si>
    <t>февраль</t>
  </si>
  <si>
    <t>март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</si>
  <si>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</si>
  <si>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</si>
  <si>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</si>
  <si>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</si>
  <si>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</si>
  <si>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</si>
  <si>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8.обслуживание спецсчета</t>
  </si>
  <si>
    <t>9.Работы по ремонту общедомового имущества всего, в т.ч.</t>
  </si>
  <si>
    <t>10. Расходы на коммунальные услуги потребляемые в целях содержания общего имущества дома</t>
  </si>
  <si>
    <t>Финансовый счет дома</t>
  </si>
  <si>
    <t>по индивид. потреблению, руб</t>
  </si>
  <si>
    <t>установка автоматич.регулирования потребления теплоэнергии</t>
  </si>
  <si>
    <t>июль</t>
  </si>
  <si>
    <t>Предоставлено РСО по приборам учета, руб</t>
  </si>
  <si>
    <t>Всего начислено УК Атал</t>
  </si>
  <si>
    <t>изготовление и установка метал.ограждения газонов</t>
  </si>
  <si>
    <t>сентябрь</t>
  </si>
  <si>
    <t>замена разводки отопления п.2, работы на стояках отопления кв.114</t>
  </si>
  <si>
    <t>февр,сент</t>
  </si>
  <si>
    <t>ремонт крыльца входа в подъезд п.4</t>
  </si>
  <si>
    <t>подготовка к отопит.сезону и окраска теплоузлов</t>
  </si>
  <si>
    <t>Приход,руб</t>
  </si>
  <si>
    <t>Расход,руб</t>
  </si>
  <si>
    <t>Начислено собственникам жилых помещений</t>
  </si>
  <si>
    <t>ремонт вентшахты п.4</t>
  </si>
  <si>
    <t>Поверка и обслуживание общедомовых приборов учета</t>
  </si>
  <si>
    <t>наладка циркуляции ГВС в подвале п.4</t>
  </si>
  <si>
    <t>ремонт разводки канализации п.4</t>
  </si>
  <si>
    <t>ремонт системы противопожарной автоматики</t>
  </si>
  <si>
    <t>ремонт на общедомовой системе ХГВС кв.29</t>
  </si>
  <si>
    <t>Остаток средств на 01/01/2017 г при 100 % оплате собственниками (+ есть средства, -задолженность)</t>
  </si>
  <si>
    <t>Тариф на 1 кв.м., руб 1 полугодие/2 полугодие ОДН по факту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</si>
  <si>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</si>
  <si>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</si>
  <si>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Экономия расходов на коммунальные услуги потребляемые в целях содержания общего имущества дома за 2017 г составила, руб</t>
  </si>
  <si>
    <t>*электроизмерительные работы</t>
  </si>
  <si>
    <t>Начислено взносов по дому на капит.ремонт по состоянию на 01.01.2018г</t>
  </si>
  <si>
    <t>тыс.руб.</t>
  </si>
  <si>
    <t>Оплачено собственниками на спецсчет взносов на капит.ремонт по состоянию на 01.01.2018г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</si>
</sst>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" fontId="3" fillId="0" borderId="0" xfId="0" applyNumberFormat="1" applyFont="1" applyFill="1" applyAlignment="1">
      <alignment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/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2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" fontId="3" fillId="0" borderId="15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2" fontId="3" fillId="0" borderId="16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6" fillId="2" borderId="1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2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0" fontId="0" fillId="0" borderId="0" xfId="0" applyFont="1" applyFill="1"/>
    <xf numFmtId="0" fontId="3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3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15" fillId="0" borderId="0" xfId="0" applyFont="1" applyFill="1"/>
    <xf numFmtId="1" fontId="5" fillId="0" borderId="11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3" fillId="0" borderId="0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2" fontId="3" fillId="2" borderId="24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5" fillId="0" borderId="21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11" xfId="1" applyNumberFormat="1" applyFont="1" applyFill="1" applyBorder="1" applyAlignment="1">
      <alignment vertical="top" wrapText="1"/>
    </xf>
    <xf numFmtId="164" fontId="5" fillId="0" borderId="12" xfId="1" applyNumberFormat="1" applyFont="1" applyFill="1" applyBorder="1" applyAlignment="1">
      <alignment vertical="top" wrapText="1"/>
    </xf>
    <xf numFmtId="164" fontId="6" fillId="2" borderId="11" xfId="1" applyNumberFormat="1" applyFont="1" applyFill="1" applyBorder="1" applyAlignment="1">
      <alignment vertical="top" wrapText="1"/>
    </xf>
    <xf numFmtId="164" fontId="6" fillId="2" borderId="12" xfId="1" applyNumberFormat="1" applyFont="1" applyFill="1" applyBorder="1" applyAlignment="1">
      <alignment vertical="top" wrapText="1"/>
    </xf>
    <xf numFmtId="164" fontId="4" fillId="0" borderId="8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vertical="top" wrapText="1"/>
    </xf>
    <xf numFmtId="164" fontId="4" fillId="0" borderId="5" xfId="1" applyNumberFormat="1" applyFont="1" applyFill="1" applyBorder="1" applyAlignment="1">
      <alignment vertical="top" wrapText="1"/>
    </xf>
    <xf numFmtId="164" fontId="3" fillId="2" borderId="25" xfId="1" applyNumberFormat="1" applyFont="1" applyFill="1" applyBorder="1" applyAlignment="1">
      <alignment vertical="top" wrapText="1"/>
    </xf>
    <xf numFmtId="164" fontId="3" fillId="0" borderId="16" xfId="1" applyNumberFormat="1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164" fontId="4" fillId="0" borderId="11" xfId="1" applyNumberFormat="1" applyFont="1" applyFill="1" applyBorder="1" applyAlignment="1">
      <alignment vertical="top"/>
    </xf>
    <xf numFmtId="164" fontId="4" fillId="0" borderId="12" xfId="1" applyNumberFormat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vertical="top"/>
    </xf>
    <xf numFmtId="164" fontId="3" fillId="0" borderId="15" xfId="1" applyNumberFormat="1" applyFont="1" applyFill="1" applyBorder="1" applyAlignment="1">
      <alignment vertical="top"/>
    </xf>
    <xf numFmtId="164" fontId="3" fillId="0" borderId="16" xfId="1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164" fontId="5" fillId="0" borderId="15" xfId="1" applyNumberFormat="1" applyFont="1" applyFill="1" applyBorder="1" applyAlignment="1">
      <alignment vertical="top"/>
    </xf>
    <xf numFmtId="164" fontId="5" fillId="0" borderId="16" xfId="1" applyNumberFormat="1" applyFont="1" applyFill="1" applyBorder="1" applyAlignment="1">
      <alignment vertical="top"/>
    </xf>
    <xf numFmtId="2" fontId="4" fillId="0" borderId="18" xfId="0" applyNumberFormat="1" applyFont="1" applyFill="1" applyBorder="1" applyAlignment="1">
      <alignment vertical="top" wrapText="1"/>
    </xf>
    <xf numFmtId="164" fontId="3" fillId="0" borderId="19" xfId="1" applyNumberFormat="1" applyFont="1" applyFill="1" applyBorder="1" applyAlignment="1">
      <alignment vertical="top" wrapText="1"/>
    </xf>
    <xf numFmtId="164" fontId="5" fillId="0" borderId="22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/>
    </xf>
    <xf numFmtId="164" fontId="6" fillId="0" borderId="0" xfId="1" applyNumberFormat="1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/>
    <xf numFmtId="0" fontId="13" fillId="0" borderId="0" xfId="0" applyFont="1"/>
    <xf numFmtId="164" fontId="3" fillId="0" borderId="0" xfId="1" applyNumberFormat="1" applyFont="1" applyFill="1" applyAlignment="1">
      <alignment horizontal="right" vertical="top" wrapText="1"/>
    </xf>
    <xf numFmtId="164" fontId="4" fillId="0" borderId="0" xfId="1" applyNumberFormat="1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29" xfId="0" applyNumberFormat="1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topLeftCell="A34" workbookViewId="0">
      <selection activeCell="E15" sqref="E15"/>
    </sheetView>
  </sheetViews>
  <sheetFormatPr defaultRowHeight="15.75"/>
  <cols>
    <col min="1" max="1" width="73.7109375" style="7" customWidth="1"/>
    <col min="2" max="2" width="13.7109375" style="7" customWidth="1"/>
    <col min="3" max="3" width="13.28515625" style="7" customWidth="1"/>
    <col min="4" max="4" width="15.42578125" style="7" customWidth="1"/>
    <col min="5" max="5" width="14.7109375" style="7" customWidth="1"/>
    <col min="6" max="6" width="9.85546875" style="7" bestFit="1" customWidth="1"/>
    <col min="7" max="7" width="9.140625" style="5"/>
  </cols>
  <sheetData>
    <row r="1" spans="1:9" s="16" customFormat="1" ht="31.5">
      <c r="A1" s="6" t="s">
        <v>12</v>
      </c>
      <c r="B1" s="7"/>
      <c r="C1" s="7" t="s">
        <v>35</v>
      </c>
      <c r="D1" s="49" t="s">
        <v>25</v>
      </c>
      <c r="E1" s="49">
        <v>12</v>
      </c>
      <c r="F1" s="7"/>
      <c r="G1" s="4"/>
    </row>
    <row r="2" spans="1:9" s="16" customFormat="1">
      <c r="A2" s="6" t="s">
        <v>16</v>
      </c>
      <c r="B2" s="47" t="s">
        <v>34</v>
      </c>
      <c r="C2" s="64"/>
      <c r="D2" s="47" t="s">
        <v>32</v>
      </c>
      <c r="E2" s="47" t="s">
        <v>33</v>
      </c>
      <c r="F2" s="7"/>
      <c r="G2" s="4"/>
    </row>
    <row r="3" spans="1:9" s="16" customFormat="1">
      <c r="A3" s="7" t="s">
        <v>36</v>
      </c>
      <c r="B3" s="47">
        <v>6841.05</v>
      </c>
      <c r="C3" s="64"/>
      <c r="D3" s="47">
        <v>1265.5</v>
      </c>
      <c r="E3" s="47">
        <f>SUM(B3:D3)</f>
        <v>8106.55</v>
      </c>
      <c r="F3" s="7"/>
      <c r="G3" s="4"/>
    </row>
    <row r="4" spans="1:9" s="16" customFormat="1">
      <c r="A4" s="7" t="s">
        <v>73</v>
      </c>
      <c r="B4" s="7">
        <v>18.55</v>
      </c>
      <c r="C4" s="7"/>
      <c r="D4" s="7">
        <v>18.55</v>
      </c>
      <c r="E4" s="7"/>
      <c r="F4" s="3"/>
      <c r="G4" s="4"/>
    </row>
    <row r="5" spans="1:9" s="16" customFormat="1">
      <c r="A5" s="7" t="s">
        <v>24</v>
      </c>
      <c r="B5" s="128">
        <f>B3*(B4*6+17.31+16.69+16.09+17.44+17.61+19.07)</f>
        <v>1474314.6854999999</v>
      </c>
      <c r="C5" s="128"/>
      <c r="D5" s="128">
        <f>D3*(D4*6+17.31+16.69+16.09+17.44+17.61+19.07)</f>
        <v>272727.90499999997</v>
      </c>
      <c r="E5" s="7"/>
      <c r="F5" s="50"/>
      <c r="G5" s="7"/>
    </row>
    <row r="6" spans="1:9" s="16" customFormat="1" ht="31.5">
      <c r="A6" s="7" t="s">
        <v>74</v>
      </c>
      <c r="B6" s="128">
        <f>-70931.55-6983.76-1286.58-3178.81-9901.52</f>
        <v>-92282.22</v>
      </c>
      <c r="C6" s="129"/>
      <c r="D6" s="129"/>
      <c r="E6" s="7"/>
      <c r="F6" s="50"/>
      <c r="G6" s="7"/>
      <c r="H6" s="17"/>
      <c r="I6" s="17"/>
    </row>
    <row r="7" spans="1:9" s="16" customFormat="1" ht="16.5" thickBot="1">
      <c r="A7" s="7" t="s">
        <v>0</v>
      </c>
      <c r="B7" s="7">
        <v>98.07</v>
      </c>
      <c r="C7" s="7"/>
      <c r="D7" s="7">
        <v>100</v>
      </c>
      <c r="E7" s="7"/>
      <c r="F7" s="50"/>
      <c r="G7" s="4"/>
    </row>
    <row r="8" spans="1:9" s="19" customFormat="1" ht="63.75" thickBot="1">
      <c r="A8" s="36" t="s">
        <v>1</v>
      </c>
      <c r="B8" s="37" t="s">
        <v>13</v>
      </c>
      <c r="C8" s="37" t="s">
        <v>22</v>
      </c>
      <c r="D8" s="37" t="s">
        <v>26</v>
      </c>
      <c r="E8" s="38" t="s">
        <v>23</v>
      </c>
      <c r="F8" s="1"/>
      <c r="G8" s="18"/>
    </row>
    <row r="9" spans="1:9" s="16" customFormat="1" ht="15.75" customHeight="1">
      <c r="A9" s="39" t="s">
        <v>2</v>
      </c>
      <c r="B9" s="29" t="s">
        <v>14</v>
      </c>
      <c r="C9" s="40" t="s">
        <v>27</v>
      </c>
      <c r="D9" s="41">
        <v>0.89</v>
      </c>
      <c r="E9" s="103">
        <f>D9*(B3+D3)*E1</f>
        <v>86577.953999999998</v>
      </c>
      <c r="F9" s="7"/>
      <c r="G9" s="4"/>
    </row>
    <row r="10" spans="1:9" s="16" customFormat="1" ht="47.25">
      <c r="A10" s="9" t="s">
        <v>3</v>
      </c>
      <c r="B10" s="27" t="s">
        <v>14</v>
      </c>
      <c r="C10" s="94" t="s">
        <v>27</v>
      </c>
      <c r="D10" s="10">
        <f>4.63+D11+D12+D13</f>
        <v>6.2760043627272601</v>
      </c>
      <c r="E10" s="104">
        <f>D10*E1*(B3+D3)</f>
        <v>610520.91800000006</v>
      </c>
      <c r="F10" s="7"/>
      <c r="G10" s="4"/>
    </row>
    <row r="11" spans="1:9" s="16" customFormat="1">
      <c r="A11" s="11" t="s">
        <v>4</v>
      </c>
      <c r="B11" s="27"/>
      <c r="C11" s="94" t="s">
        <v>27</v>
      </c>
      <c r="D11" s="10">
        <f>E11/(B3+D3)/E1</f>
        <v>0</v>
      </c>
      <c r="E11" s="104"/>
      <c r="F11" s="7"/>
      <c r="G11" s="4"/>
    </row>
    <row r="12" spans="1:9" s="16" customFormat="1">
      <c r="A12" s="11" t="s">
        <v>5</v>
      </c>
      <c r="B12" s="27" t="s">
        <v>14</v>
      </c>
      <c r="C12" s="94" t="s">
        <v>27</v>
      </c>
      <c r="D12" s="10">
        <f>E12/(B3+D3)/E1</f>
        <v>1.5276227248336223</v>
      </c>
      <c r="E12" s="104">
        <v>148605</v>
      </c>
      <c r="F12" s="7"/>
      <c r="G12" s="4"/>
    </row>
    <row r="13" spans="1:9" s="16" customFormat="1" ht="15.75" customHeight="1">
      <c r="A13" s="11" t="s">
        <v>77</v>
      </c>
      <c r="B13" s="27" t="s">
        <v>28</v>
      </c>
      <c r="C13" s="94" t="s">
        <v>37</v>
      </c>
      <c r="D13" s="10">
        <f>E13/E3/E1</f>
        <v>0.11838163789363744</v>
      </c>
      <c r="E13" s="104">
        <v>11516</v>
      </c>
      <c r="F13" s="3"/>
      <c r="G13" s="2"/>
    </row>
    <row r="14" spans="1:9" s="16" customFormat="1" ht="47.25">
      <c r="A14" s="9" t="s">
        <v>6</v>
      </c>
      <c r="B14" s="27" t="s">
        <v>14</v>
      </c>
      <c r="C14" s="94" t="s">
        <v>27</v>
      </c>
      <c r="D14" s="10">
        <f>E14/E1/(B3+D3)</f>
        <v>4.7800955194667685</v>
      </c>
      <c r="E14" s="104">
        <v>465001</v>
      </c>
      <c r="F14" s="7"/>
      <c r="G14" s="4"/>
    </row>
    <row r="15" spans="1:9" s="16" customFormat="1">
      <c r="A15" s="9" t="s">
        <v>7</v>
      </c>
      <c r="B15" s="27" t="s">
        <v>14</v>
      </c>
      <c r="C15" s="94" t="s">
        <v>27</v>
      </c>
      <c r="D15" s="10">
        <f>E15/E1/(B3+D3)</f>
        <v>2.1016235842209903</v>
      </c>
      <c r="E15" s="104">
        <v>204443</v>
      </c>
      <c r="F15" s="7"/>
      <c r="G15" s="4"/>
    </row>
    <row r="16" spans="1:9" s="16" customFormat="1" ht="16.5" customHeight="1">
      <c r="A16" s="9" t="s">
        <v>8</v>
      </c>
      <c r="B16" s="27" t="s">
        <v>14</v>
      </c>
      <c r="C16" s="94" t="s">
        <v>27</v>
      </c>
      <c r="D16" s="10">
        <v>0.56999999999999995</v>
      </c>
      <c r="E16" s="104">
        <f>D16*E1*(B3+D3)</f>
        <v>55448.802000000003</v>
      </c>
      <c r="F16" s="7"/>
      <c r="G16" s="4"/>
    </row>
    <row r="17" spans="1:10" s="16" customFormat="1" ht="47.25">
      <c r="A17" s="9" t="s">
        <v>9</v>
      </c>
      <c r="B17" s="27" t="s">
        <v>14</v>
      </c>
      <c r="C17" s="94" t="s">
        <v>27</v>
      </c>
      <c r="D17" s="10">
        <v>0.49</v>
      </c>
      <c r="E17" s="104">
        <f>D17*E1*(B3+D3)</f>
        <v>47666.514000000003</v>
      </c>
      <c r="F17" s="7"/>
      <c r="G17" s="4"/>
    </row>
    <row r="18" spans="1:10" s="16" customFormat="1" ht="31.5">
      <c r="A18" s="9" t="s">
        <v>19</v>
      </c>
      <c r="B18" s="27" t="s">
        <v>14</v>
      </c>
      <c r="C18" s="94" t="s">
        <v>27</v>
      </c>
      <c r="D18" s="10">
        <f>E18/E1/(B3+D3)</f>
        <v>0.90276792634762415</v>
      </c>
      <c r="E18" s="104">
        <v>87820</v>
      </c>
      <c r="F18" s="7"/>
      <c r="G18" s="4"/>
    </row>
    <row r="19" spans="1:10" s="16" customFormat="1" ht="16.5" thickBot="1">
      <c r="A19" s="42" t="s">
        <v>48</v>
      </c>
      <c r="B19" s="30"/>
      <c r="C19" s="31" t="s">
        <v>27</v>
      </c>
      <c r="D19" s="32">
        <f>E19/E1/E3</f>
        <v>0.16500000000000001</v>
      </c>
      <c r="E19" s="105">
        <f>0.18*E3*(E1-1)</f>
        <v>16050.969000000001</v>
      </c>
      <c r="F19" s="7"/>
      <c r="G19" s="4"/>
    </row>
    <row r="20" spans="1:10" s="93" customFormat="1" ht="16.5" thickBot="1">
      <c r="A20" s="88" t="s">
        <v>49</v>
      </c>
      <c r="B20" s="89"/>
      <c r="C20" s="89"/>
      <c r="D20" s="90">
        <f>E20/E1/E3</f>
        <v>3.6761616635107819</v>
      </c>
      <c r="E20" s="106">
        <f>E21+E22+E23+E24+E25+E26+E27+E28+E29+E30+E31</f>
        <v>357611.86</v>
      </c>
      <c r="F20" s="91"/>
      <c r="G20" s="92"/>
    </row>
    <row r="21" spans="1:10" s="20" customFormat="1">
      <c r="A21" s="75" t="s">
        <v>53</v>
      </c>
      <c r="B21" s="29" t="s">
        <v>17</v>
      </c>
      <c r="C21" s="40" t="s">
        <v>27</v>
      </c>
      <c r="D21" s="41"/>
      <c r="E21" s="103">
        <v>130421.87</v>
      </c>
      <c r="F21" s="51"/>
      <c r="G21" s="12"/>
    </row>
    <row r="22" spans="1:10" s="20" customFormat="1">
      <c r="A22" s="13" t="s">
        <v>57</v>
      </c>
      <c r="B22" s="27" t="s">
        <v>58</v>
      </c>
      <c r="C22" s="74" t="s">
        <v>27</v>
      </c>
      <c r="D22" s="10"/>
      <c r="E22" s="104">
        <v>174696.21</v>
      </c>
      <c r="F22" s="51"/>
      <c r="G22" s="12"/>
    </row>
    <row r="23" spans="1:10" s="20" customFormat="1">
      <c r="A23" s="13" t="s">
        <v>68</v>
      </c>
      <c r="B23" s="27" t="s">
        <v>18</v>
      </c>
      <c r="C23" s="74" t="s">
        <v>27</v>
      </c>
      <c r="D23" s="10"/>
      <c r="E23" s="104">
        <v>6316.26</v>
      </c>
      <c r="F23" s="51"/>
      <c r="G23" s="12"/>
    </row>
    <row r="24" spans="1:10" s="20" customFormat="1">
      <c r="A24" s="13" t="s">
        <v>70</v>
      </c>
      <c r="B24" s="27" t="s">
        <v>40</v>
      </c>
      <c r="C24" s="74" t="s">
        <v>27</v>
      </c>
      <c r="D24" s="10"/>
      <c r="E24" s="104">
        <v>1339.1</v>
      </c>
      <c r="F24" s="51"/>
      <c r="G24" s="12"/>
    </row>
    <row r="25" spans="1:10" s="20" customFormat="1">
      <c r="A25" s="13" t="s">
        <v>69</v>
      </c>
      <c r="B25" s="27" t="s">
        <v>41</v>
      </c>
      <c r="C25" s="74" t="s">
        <v>27</v>
      </c>
      <c r="D25" s="10"/>
      <c r="E25" s="104">
        <v>1796</v>
      </c>
      <c r="F25" s="51"/>
      <c r="G25" s="12"/>
    </row>
    <row r="26" spans="1:10" s="20" customFormat="1">
      <c r="A26" s="13" t="s">
        <v>67</v>
      </c>
      <c r="B26" s="27" t="s">
        <v>54</v>
      </c>
      <c r="C26" s="74" t="s">
        <v>27</v>
      </c>
      <c r="D26" s="10"/>
      <c r="E26" s="104">
        <f>2297.75+3835.5</f>
        <v>6133.25</v>
      </c>
      <c r="F26" s="51"/>
      <c r="G26" s="12"/>
    </row>
    <row r="27" spans="1:10" s="20" customFormat="1">
      <c r="A27" s="13" t="s">
        <v>66</v>
      </c>
      <c r="B27" s="27" t="s">
        <v>21</v>
      </c>
      <c r="C27" s="74" t="s">
        <v>27</v>
      </c>
      <c r="D27" s="10"/>
      <c r="E27" s="104">
        <v>3841.17</v>
      </c>
      <c r="F27" s="51"/>
      <c r="G27" s="12"/>
    </row>
    <row r="28" spans="1:10" s="20" customFormat="1" ht="15.75" customHeight="1">
      <c r="A28" s="13" t="s">
        <v>59</v>
      </c>
      <c r="B28" s="27" t="s">
        <v>60</v>
      </c>
      <c r="C28" s="74" t="s">
        <v>27</v>
      </c>
      <c r="D28" s="10"/>
      <c r="E28" s="104">
        <f>7792.2+2761.45</f>
        <v>10553.65</v>
      </c>
      <c r="F28" s="51"/>
      <c r="G28" s="12"/>
    </row>
    <row r="29" spans="1:10" s="20" customFormat="1">
      <c r="A29" s="13" t="s">
        <v>71</v>
      </c>
      <c r="B29" s="27" t="s">
        <v>28</v>
      </c>
      <c r="C29" s="87" t="s">
        <v>27</v>
      </c>
      <c r="D29" s="10"/>
      <c r="E29" s="104">
        <v>606.52</v>
      </c>
      <c r="F29" s="51"/>
      <c r="G29" s="12"/>
    </row>
    <row r="30" spans="1:10" s="20" customFormat="1">
      <c r="A30" s="13" t="s">
        <v>61</v>
      </c>
      <c r="B30" s="27" t="s">
        <v>58</v>
      </c>
      <c r="C30" s="94" t="s">
        <v>27</v>
      </c>
      <c r="D30" s="10"/>
      <c r="E30" s="104">
        <v>8675.5</v>
      </c>
      <c r="F30" s="51"/>
      <c r="G30" s="12"/>
    </row>
    <row r="31" spans="1:10" s="20" customFormat="1" ht="16.5" thickBot="1">
      <c r="A31" s="14" t="s">
        <v>62</v>
      </c>
      <c r="B31" s="30" t="s">
        <v>58</v>
      </c>
      <c r="C31" s="31" t="s">
        <v>27</v>
      </c>
      <c r="D31" s="32"/>
      <c r="E31" s="105">
        <v>13232.33</v>
      </c>
      <c r="F31" s="51"/>
      <c r="G31" s="12"/>
    </row>
    <row r="32" spans="1:10" s="26" customFormat="1" ht="32.25" thickBot="1">
      <c r="A32" s="23" t="s">
        <v>50</v>
      </c>
      <c r="B32" s="24"/>
      <c r="C32" s="24" t="s">
        <v>27</v>
      </c>
      <c r="D32" s="119">
        <f>E32/E3/E1</f>
        <v>1.6191536473592343</v>
      </c>
      <c r="E32" s="120">
        <f>D50+D51</f>
        <v>157509</v>
      </c>
      <c r="F32" s="44"/>
      <c r="G32" s="45"/>
      <c r="H32" s="25"/>
      <c r="I32" s="25"/>
      <c r="J32" s="25"/>
    </row>
    <row r="33" spans="1:10" s="16" customFormat="1" ht="16.5" thickBot="1">
      <c r="A33" s="34" t="s">
        <v>10</v>
      </c>
      <c r="B33" s="35"/>
      <c r="C33" s="73" t="str">
        <f>C28</f>
        <v>руб</v>
      </c>
      <c r="D33" s="43">
        <f>D9+D10+D14+D15+D16+D17+D18+D20+D19+D32</f>
        <v>21.470806703632658</v>
      </c>
      <c r="E33" s="107">
        <f>E9+E10+E14+E15+E16+E17+E18+E20+E19+E32</f>
        <v>2088650.017</v>
      </c>
      <c r="F33" s="52"/>
      <c r="G33" s="8"/>
    </row>
    <row r="34" spans="1:10" s="26" customFormat="1" ht="16.5" thickBot="1">
      <c r="A34" s="137" t="s">
        <v>51</v>
      </c>
      <c r="B34" s="138"/>
      <c r="C34" s="138"/>
      <c r="D34" s="67" t="s">
        <v>63</v>
      </c>
      <c r="E34" s="68" t="s">
        <v>64</v>
      </c>
      <c r="F34" s="69"/>
      <c r="G34" s="44"/>
      <c r="H34" s="70"/>
      <c r="I34" s="25"/>
      <c r="J34" s="25"/>
    </row>
    <row r="35" spans="1:10" s="78" customFormat="1" ht="31.5" customHeight="1">
      <c r="A35" s="53" t="s">
        <v>72</v>
      </c>
      <c r="B35" s="33"/>
      <c r="C35" s="76" t="s">
        <v>37</v>
      </c>
      <c r="D35" s="97"/>
      <c r="E35" s="121">
        <v>-61961</v>
      </c>
      <c r="F35" s="54"/>
      <c r="G35" s="77"/>
    </row>
    <row r="36" spans="1:10" s="78" customFormat="1">
      <c r="A36" s="11" t="s">
        <v>15</v>
      </c>
      <c r="B36" s="28"/>
      <c r="C36" s="79" t="s">
        <v>37</v>
      </c>
      <c r="D36" s="122">
        <f>19971*E1</f>
        <v>239652</v>
      </c>
      <c r="E36" s="98"/>
      <c r="F36" s="54"/>
      <c r="G36" s="77"/>
    </row>
    <row r="37" spans="1:10" s="78" customFormat="1" ht="31.5">
      <c r="A37" s="11" t="s">
        <v>31</v>
      </c>
      <c r="B37" s="28"/>
      <c r="C37" s="79" t="s">
        <v>37</v>
      </c>
      <c r="D37" s="122">
        <v>29084</v>
      </c>
      <c r="E37" s="98"/>
      <c r="F37" s="55"/>
      <c r="G37" s="77"/>
    </row>
    <row r="38" spans="1:10" s="81" customFormat="1">
      <c r="A38" s="11" t="s">
        <v>65</v>
      </c>
      <c r="B38" s="28"/>
      <c r="C38" s="79" t="s">
        <v>37</v>
      </c>
      <c r="D38" s="122">
        <f>B5+B6</f>
        <v>1382032.4654999999</v>
      </c>
      <c r="E38" s="98"/>
      <c r="F38" s="56"/>
      <c r="G38" s="80"/>
    </row>
    <row r="39" spans="1:10" s="81" customFormat="1">
      <c r="A39" s="11" t="s">
        <v>39</v>
      </c>
      <c r="B39" s="28"/>
      <c r="C39" s="79" t="s">
        <v>37</v>
      </c>
      <c r="D39" s="122">
        <f>D5*D7/100+250965</f>
        <v>523692.90499999997</v>
      </c>
      <c r="E39" s="98"/>
      <c r="F39" s="57"/>
      <c r="G39" s="80"/>
    </row>
    <row r="40" spans="1:10" s="81" customFormat="1">
      <c r="A40" s="71" t="str">
        <f>A33</f>
        <v>итого расходы</v>
      </c>
      <c r="B40" s="72"/>
      <c r="C40" s="82" t="str">
        <f>C33</f>
        <v>руб</v>
      </c>
      <c r="D40" s="99"/>
      <c r="E40" s="100">
        <f>E33</f>
        <v>2088650.017</v>
      </c>
      <c r="F40" s="57"/>
      <c r="G40" s="80"/>
    </row>
    <row r="41" spans="1:10" s="86" customFormat="1" ht="15.75" customHeight="1">
      <c r="A41" s="58" t="s">
        <v>20</v>
      </c>
      <c r="B41" s="46"/>
      <c r="C41" s="83" t="s">
        <v>37</v>
      </c>
      <c r="D41" s="101">
        <f>E35+D36+D37+D38+D39-E40</f>
        <v>23850.353499999736</v>
      </c>
      <c r="E41" s="102"/>
      <c r="F41" s="59"/>
      <c r="G41" s="84"/>
      <c r="H41" s="85"/>
      <c r="I41" s="85"/>
      <c r="J41" s="85"/>
    </row>
    <row r="42" spans="1:10" s="16" customFormat="1" ht="16.5" thickBot="1">
      <c r="A42" s="134" t="s">
        <v>38</v>
      </c>
      <c r="B42" s="135"/>
      <c r="C42" s="135"/>
      <c r="D42" s="135"/>
      <c r="E42" s="136"/>
      <c r="F42" s="60"/>
      <c r="G42" s="4"/>
    </row>
    <row r="43" spans="1:10" s="66" customFormat="1" ht="15.75" customHeight="1">
      <c r="A43" s="48" t="s">
        <v>29</v>
      </c>
      <c r="B43" s="132" t="s">
        <v>55</v>
      </c>
      <c r="C43" s="139" t="s">
        <v>56</v>
      </c>
      <c r="D43" s="140"/>
      <c r="E43" s="141"/>
      <c r="F43" s="3"/>
      <c r="G43" s="65"/>
      <c r="H43" s="65"/>
      <c r="I43" s="65"/>
    </row>
    <row r="44" spans="1:10" s="66" customFormat="1" ht="65.25" customHeight="1">
      <c r="A44" s="9"/>
      <c r="B44" s="133"/>
      <c r="C44" s="114" t="s">
        <v>52</v>
      </c>
      <c r="D44" s="114" t="s">
        <v>42</v>
      </c>
      <c r="E44" s="115" t="s">
        <v>75</v>
      </c>
      <c r="F44" s="3"/>
      <c r="G44" s="65"/>
      <c r="H44" s="65"/>
      <c r="I44" s="65"/>
    </row>
    <row r="45" spans="1:10" s="16" customFormat="1">
      <c r="A45" s="21" t="s">
        <v>43</v>
      </c>
      <c r="B45" s="95">
        <v>1561438</v>
      </c>
      <c r="C45" s="95">
        <v>1561434</v>
      </c>
      <c r="D45" s="95"/>
      <c r="E45" s="96"/>
      <c r="F45" s="61"/>
      <c r="G45" s="4"/>
    </row>
    <row r="46" spans="1:10" s="16" customFormat="1">
      <c r="A46" s="21" t="s">
        <v>44</v>
      </c>
      <c r="B46" s="95">
        <v>831984</v>
      </c>
      <c r="C46" s="95">
        <v>799354</v>
      </c>
      <c r="D46" s="95">
        <v>23066</v>
      </c>
      <c r="E46" s="96"/>
      <c r="F46" s="61"/>
      <c r="G46" s="4"/>
    </row>
    <row r="47" spans="1:10" s="16" customFormat="1">
      <c r="A47" s="21" t="s">
        <v>45</v>
      </c>
      <c r="B47" s="95">
        <v>160485</v>
      </c>
      <c r="C47" s="95">
        <v>154856</v>
      </c>
      <c r="D47" s="95">
        <v>4406</v>
      </c>
      <c r="E47" s="96">
        <v>1205</v>
      </c>
      <c r="F47" s="61"/>
      <c r="G47" s="4"/>
    </row>
    <row r="48" spans="1:10" s="16" customFormat="1">
      <c r="A48" s="21" t="s">
        <v>46</v>
      </c>
      <c r="B48" s="95">
        <v>285159</v>
      </c>
      <c r="C48" s="95">
        <v>276922</v>
      </c>
      <c r="D48" s="95">
        <v>4632</v>
      </c>
      <c r="E48" s="96">
        <f>2207+1398</f>
        <v>3605</v>
      </c>
      <c r="F48" s="61"/>
      <c r="G48" s="4"/>
    </row>
    <row r="49" spans="1:9" s="16" customFormat="1" ht="16.5" thickBot="1">
      <c r="A49" s="22" t="s">
        <v>47</v>
      </c>
      <c r="B49" s="109">
        <v>652319</v>
      </c>
      <c r="C49" s="109">
        <v>513627</v>
      </c>
      <c r="D49" s="109">
        <v>126286</v>
      </c>
      <c r="E49" s="110">
        <f>13010+153+142</f>
        <v>13305</v>
      </c>
      <c r="F49" s="61"/>
      <c r="G49" s="4"/>
    </row>
    <row r="50" spans="1:9" s="16" customFormat="1" ht="16.5" thickBot="1">
      <c r="A50" s="108" t="s">
        <v>30</v>
      </c>
      <c r="B50" s="111">
        <f>SUM(B45:B49)</f>
        <v>3491385</v>
      </c>
      <c r="C50" s="112">
        <f>SUM(C45:C49)</f>
        <v>3306193</v>
      </c>
      <c r="D50" s="112">
        <f>SUM(D45:D49)</f>
        <v>158390</v>
      </c>
      <c r="E50" s="113">
        <f>SUM(E45:E49)</f>
        <v>18115</v>
      </c>
      <c r="F50" s="7"/>
      <c r="G50" s="4"/>
    </row>
    <row r="51" spans="1:9" s="78" customFormat="1" ht="32.25" thickBot="1">
      <c r="A51" s="116" t="s">
        <v>76</v>
      </c>
      <c r="B51" s="117"/>
      <c r="C51" s="117"/>
      <c r="D51" s="117">
        <f>B49-C49-D49-E49+B47-C47-D47-E47+B48-C48-D48-E48</f>
        <v>-881</v>
      </c>
      <c r="E51" s="118"/>
      <c r="F51" s="54"/>
    </row>
    <row r="52" spans="1:9" s="127" customFormat="1">
      <c r="A52" s="130" t="s">
        <v>78</v>
      </c>
      <c r="B52" s="131"/>
      <c r="C52" s="131"/>
      <c r="D52" s="54" t="s">
        <v>79</v>
      </c>
      <c r="E52" s="123">
        <v>1724</v>
      </c>
      <c r="F52" s="124"/>
      <c r="G52" s="125"/>
      <c r="H52" s="126"/>
      <c r="I52" s="126"/>
    </row>
    <row r="53" spans="1:9" s="127" customFormat="1">
      <c r="A53" s="130" t="s">
        <v>80</v>
      </c>
      <c r="B53" s="131"/>
      <c r="C53" s="131"/>
      <c r="D53" s="54" t="s">
        <v>79</v>
      </c>
      <c r="E53" s="123">
        <v>1197</v>
      </c>
      <c r="F53" s="124"/>
      <c r="G53" s="125"/>
      <c r="H53" s="126"/>
      <c r="I53" s="126"/>
    </row>
    <row r="54" spans="1:9" s="16" customFormat="1">
      <c r="A54" s="15" t="s">
        <v>11</v>
      </c>
      <c r="B54" s="15"/>
      <c r="C54" s="62"/>
      <c r="D54" s="63"/>
      <c r="E54" s="15"/>
      <c r="F54" s="7"/>
      <c r="G54" s="4"/>
    </row>
    <row r="55" spans="1:9" s="16" customFormat="1">
      <c r="A55" s="7"/>
      <c r="B55" s="7"/>
      <c r="C55" s="7"/>
      <c r="D55" s="7"/>
      <c r="E55" s="7"/>
      <c r="F55" s="7"/>
      <c r="G55" s="4"/>
    </row>
    <row r="56" spans="1:9" s="16" customFormat="1">
      <c r="A56" s="7"/>
      <c r="B56" s="7"/>
      <c r="C56" s="7"/>
      <c r="D56" s="7"/>
      <c r="E56" s="7"/>
      <c r="F56" s="7"/>
      <c r="G56" s="4"/>
    </row>
    <row r="57" spans="1:9" s="16" customFormat="1">
      <c r="A57" s="7"/>
      <c r="B57" s="7"/>
      <c r="C57" s="7"/>
      <c r="D57" s="7"/>
      <c r="E57" s="7"/>
      <c r="F57" s="7"/>
      <c r="G57" s="4"/>
    </row>
  </sheetData>
  <mergeCells count="6">
    <mergeCell ref="A53:C53"/>
    <mergeCell ref="B43:B44"/>
    <mergeCell ref="A42:E42"/>
    <mergeCell ref="A34:C34"/>
    <mergeCell ref="C43:E43"/>
    <mergeCell ref="A52:C52"/>
  </mergeCells>
  <pageMargins left="0.31496062992125984" right="0.31496062992125984" top="0.35433070866141736" bottom="0.35433070866141736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2018-02-06T06:31:43Z</cp:lastPrinted>
  <dcterms:created xsi:type="dcterms:W3CDTF">2016-04-22T06:39:22Z</dcterms:created>
  <dcterms:modified xsi:type="dcterms:W3CDTF">2018-03-16T10:18:17Z</dcterms:modified>
</cp:coreProperties>
</file>