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9" i="1"/>
  <c r="D47"/>
  <c r="E45" l="1"/>
  <c r="B46" l="1"/>
  <c r="C46"/>
  <c r="E46"/>
  <c r="B5"/>
  <c r="E17"/>
  <c r="D33" l="1"/>
  <c r="C36"/>
  <c r="A36"/>
  <c r="B6"/>
  <c r="D46"/>
  <c r="E20"/>
  <c r="E24"/>
  <c r="D35" l="1"/>
  <c r="D29"/>
  <c r="D12"/>
  <c r="D11"/>
  <c r="D10" s="1"/>
  <c r="E16"/>
  <c r="E15"/>
  <c r="D14"/>
  <c r="E9"/>
  <c r="D13"/>
  <c r="D17"/>
  <c r="D30" l="1"/>
  <c r="E10" l="1"/>
  <c r="E30" s="1"/>
  <c r="E36" s="1"/>
  <c r="D37" s="1"/>
</calcChain>
</file>

<file path=xl/sharedStrings.xml><?xml version="1.0" encoding="utf-8"?>
<sst xmlns="http://schemas.openxmlformats.org/spreadsheetml/2006/main" count="102" uniqueCount="67">
  <si>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</si>
  <si>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</si>
  <si>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</si>
  <si>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</si>
  <si>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</si>
  <si>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</si>
  <si>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</si>
  <si>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</si>
  <si>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</si>
  <si>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</si>
  <si>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</si>
  <si>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</si>
  <si>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</si>
  <si>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</si>
  <si>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</si>
  <si>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</si>
  <si>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д.14</t>
  </si>
  <si>
    <t>март</t>
  </si>
  <si>
    <t>июнь</t>
  </si>
  <si>
    <t>Остаток средств на конец периода (+ есть средства, -задолженность)</t>
  </si>
  <si>
    <t>август</t>
  </si>
  <si>
    <t>сентябрь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</si>
  <si>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</si>
  <si>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</si>
  <si>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</si>
  <si>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</si>
  <si>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</si>
  <si>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</si>
  <si>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Ресурсоснабжающая организация (РСО)</t>
  </si>
  <si>
    <t>ИТОГО</t>
  </si>
  <si>
    <t>Получено средств от применения повышающего коэффициента к квартирам без ИПУ</t>
  </si>
  <si>
    <t>2017 г</t>
  </si>
  <si>
    <t>Площадь дома на 01/01/2017 г, м2</t>
  </si>
  <si>
    <t>руб.</t>
  </si>
  <si>
    <t>Отчет по предоставлению коммунальных услуг по жилым помещениям за 2017 г</t>
  </si>
  <si>
    <t>косметич.ремонт подъезда №3,4</t>
  </si>
  <si>
    <t>январь</t>
  </si>
  <si>
    <t>установка почтовых ящиков п.3,4</t>
  </si>
  <si>
    <t>7.Работы по ремонту общедомового имущества всего, в т.ч.</t>
  </si>
  <si>
    <t>8. Расходы на коммунальные услуги потребляемые в целях содержания общего имущества дома</t>
  </si>
  <si>
    <t>на содержание общего имущества дома, руб</t>
  </si>
  <si>
    <t>ООО "Коммун. Технологии" (теплоэнергия),руб</t>
  </si>
  <si>
    <t>ООО "Коммун. Технологии" (горячее водоснабжение),руб</t>
  </si>
  <si>
    <t>ОАО "Водоканал" (холодное водоснабжение), руб</t>
  </si>
  <si>
    <t>ОАО "Водоканал" (водоотведение), руб</t>
  </si>
  <si>
    <t>Чебоксарский Энергосбыт (электроэнергия), руб</t>
  </si>
  <si>
    <t>Финансовый счет дома</t>
  </si>
  <si>
    <t>по индивид. потреблению, руб</t>
  </si>
  <si>
    <t>замена задвижек в теплоузлах 1 шт</t>
  </si>
  <si>
    <t>установка сетки на продухи подвала</t>
  </si>
  <si>
    <t>восстановление подъездного отопления, п.4</t>
  </si>
  <si>
    <t>работа на общедомовой системе канализации, кв.32</t>
  </si>
  <si>
    <t>Предоставлено РСО по приборам учета, руб</t>
  </si>
  <si>
    <t>Всего начислено УК Атал</t>
  </si>
  <si>
    <t>ремонт межпанельных швов кв.14,18</t>
  </si>
  <si>
    <t>подготовка к отопит.сезону и окраска теплоузлов</t>
  </si>
  <si>
    <t>Тариф на 1 кв.м., руб 1 полугодие/2 полугодие</t>
  </si>
  <si>
    <t>Приход,руб</t>
  </si>
  <si>
    <t>Расход,руб</t>
  </si>
  <si>
    <t>Остаток средств на 01/01/2017 г при 100 % оплате собственниками (+ есть средства, -задолженность)</t>
  </si>
  <si>
    <t>Начислено собственникам</t>
  </si>
  <si>
    <t>ремонт мягкой кровли, кв.77</t>
  </si>
  <si>
    <t>замена кранов ГВС в п.1-4</t>
  </si>
  <si>
    <t>изготовление и установка метал.дверей выхода на кровлю п.1,2</t>
  </si>
  <si>
    <t>Произведен перерасчет коммунальных услуг на содержание общего имущества дома по статье "содержание" в 1 полугодии 2017г</t>
  </si>
  <si>
    <t>прочим потребит. и на производ. нужды</t>
  </si>
  <si>
    <t>Экономия расходов на коммунальные услуги потребляемые в целях содержания общего имущества дома за 2017 г составила,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</si>
</sst>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2" fontId="4" fillId="0" borderId="11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vertical="top" wrapText="1"/>
    </xf>
    <xf numFmtId="1" fontId="4" fillId="0" borderId="18" xfId="0" applyNumberFormat="1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center" vertical="top" wrapText="1"/>
    </xf>
    <xf numFmtId="2" fontId="3" fillId="0" borderId="18" xfId="0" applyNumberFormat="1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0" fontId="0" fillId="0" borderId="0" xfId="0" applyFont="1" applyFill="1"/>
    <xf numFmtId="0" fontId="3" fillId="2" borderId="21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9" fillId="0" borderId="0" xfId="0" applyFont="1" applyFill="1"/>
    <xf numFmtId="0" fontId="7" fillId="0" borderId="0" xfId="0" applyFont="1" applyFill="1" applyAlignment="1">
      <alignment vertical="top"/>
    </xf>
    <xf numFmtId="0" fontId="10" fillId="0" borderId="0" xfId="0" applyFont="1" applyFill="1"/>
    <xf numFmtId="0" fontId="5" fillId="0" borderId="1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9" fillId="0" borderId="0" xfId="0" applyFont="1" applyFill="1" applyBorder="1"/>
    <xf numFmtId="0" fontId="6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4" fontId="4" fillId="0" borderId="1" xfId="1" applyNumberFormat="1" applyFont="1" applyFill="1" applyBorder="1" applyAlignment="1">
      <alignment vertical="top"/>
    </xf>
    <xf numFmtId="164" fontId="4" fillId="0" borderId="3" xfId="1" applyNumberFormat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164" fontId="5" fillId="0" borderId="12" xfId="1" applyNumberFormat="1" applyFont="1" applyFill="1" applyBorder="1" applyAlignment="1">
      <alignment vertical="top" wrapText="1"/>
    </xf>
    <xf numFmtId="164" fontId="4" fillId="0" borderId="3" xfId="1" applyNumberFormat="1" applyFont="1" applyFill="1" applyBorder="1" applyAlignment="1">
      <alignment vertical="top" wrapText="1"/>
    </xf>
    <xf numFmtId="164" fontId="4" fillId="0" borderId="12" xfId="1" applyNumberFormat="1" applyFont="1" applyFill="1" applyBorder="1" applyAlignment="1">
      <alignment vertical="top" wrapText="1"/>
    </xf>
    <xf numFmtId="164" fontId="3" fillId="2" borderId="8" xfId="1" applyNumberFormat="1" applyFont="1" applyFill="1" applyBorder="1" applyAlignment="1">
      <alignment vertical="top" wrapText="1"/>
    </xf>
    <xf numFmtId="164" fontId="3" fillId="0" borderId="3" xfId="1" applyNumberFormat="1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164" fontId="3" fillId="0" borderId="19" xfId="1" applyNumberFormat="1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164" fontId="4" fillId="0" borderId="11" xfId="1" applyNumberFormat="1" applyFont="1" applyFill="1" applyBorder="1" applyAlignment="1">
      <alignment vertical="top"/>
    </xf>
    <xf numFmtId="164" fontId="4" fillId="0" borderId="12" xfId="1" applyNumberFormat="1" applyFont="1" applyFill="1" applyBorder="1" applyAlignment="1">
      <alignment vertical="top"/>
    </xf>
    <xf numFmtId="164" fontId="3" fillId="0" borderId="14" xfId="1" applyNumberFormat="1" applyFont="1" applyFill="1" applyBorder="1" applyAlignment="1">
      <alignment vertical="top"/>
    </xf>
    <xf numFmtId="164" fontId="3" fillId="0" borderId="15" xfId="1" applyNumberFormat="1" applyFont="1" applyFill="1" applyBorder="1" applyAlignment="1">
      <alignment vertical="top"/>
    </xf>
    <xf numFmtId="164" fontId="3" fillId="0" borderId="16" xfId="1" applyNumberFormat="1" applyFont="1" applyFill="1" applyBorder="1" applyAlignment="1">
      <alignment vertical="top"/>
    </xf>
    <xf numFmtId="0" fontId="7" fillId="2" borderId="14" xfId="0" applyFont="1" applyFill="1" applyBorder="1" applyAlignment="1">
      <alignment vertical="top" wrapText="1"/>
    </xf>
    <xf numFmtId="0" fontId="7" fillId="2" borderId="15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164" fontId="7" fillId="2" borderId="15" xfId="1" applyNumberFormat="1" applyFont="1" applyFill="1" applyBorder="1" applyAlignment="1">
      <alignment vertical="top" wrapText="1"/>
    </xf>
    <xf numFmtId="164" fontId="7" fillId="2" borderId="16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vertical="top" wrapText="1"/>
    </xf>
    <xf numFmtId="164" fontId="5" fillId="0" borderId="15" xfId="1" applyNumberFormat="1" applyFont="1" applyFill="1" applyBorder="1" applyAlignment="1">
      <alignment vertical="top"/>
    </xf>
    <xf numFmtId="164" fontId="5" fillId="0" borderId="16" xfId="1" applyNumberFormat="1" applyFont="1" applyFill="1" applyBorder="1" applyAlignment="1">
      <alignment vertical="top"/>
    </xf>
    <xf numFmtId="1" fontId="3" fillId="0" borderId="0" xfId="0" applyNumberFormat="1" applyFont="1" applyFill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164" fontId="3" fillId="0" borderId="16" xfId="1" applyNumberFormat="1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23" xfId="0" applyNumberFormat="1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topLeftCell="A31" workbookViewId="0">
      <selection activeCell="E14" sqref="E14"/>
    </sheetView>
  </sheetViews>
  <sheetFormatPr defaultRowHeight="15.75"/>
  <cols>
    <col min="1" max="1" width="73.85546875" style="6" customWidth="1"/>
    <col min="2" max="2" width="13" style="6" customWidth="1"/>
    <col min="3" max="3" width="13.7109375" style="6" customWidth="1"/>
    <col min="4" max="4" width="16.85546875" style="6" customWidth="1"/>
    <col min="5" max="5" width="16.140625" style="6" customWidth="1"/>
    <col min="6" max="6" width="9.85546875" style="6" bestFit="1" customWidth="1"/>
    <col min="7" max="7" width="9.140625" style="53"/>
  </cols>
  <sheetData>
    <row r="1" spans="1:10" s="15" customFormat="1" ht="31.5">
      <c r="A1" s="38" t="s">
        <v>12</v>
      </c>
      <c r="B1" s="6"/>
      <c r="C1" s="6" t="s">
        <v>31</v>
      </c>
      <c r="D1" s="39" t="s">
        <v>26</v>
      </c>
      <c r="E1" s="39">
        <v>12</v>
      </c>
      <c r="F1" s="6"/>
      <c r="G1" s="2"/>
    </row>
    <row r="2" spans="1:10" s="15" customFormat="1">
      <c r="A2" s="40" t="s">
        <v>16</v>
      </c>
      <c r="B2" s="6"/>
      <c r="C2" s="6"/>
      <c r="D2" s="6"/>
      <c r="E2" s="6"/>
      <c r="F2" s="6"/>
      <c r="G2" s="2"/>
    </row>
    <row r="3" spans="1:10" s="15" customFormat="1">
      <c r="A3" s="6" t="s">
        <v>32</v>
      </c>
      <c r="B3" s="6">
        <v>4366</v>
      </c>
      <c r="C3" s="6"/>
      <c r="D3" s="6"/>
      <c r="E3" s="6"/>
      <c r="F3" s="6"/>
      <c r="G3" s="2"/>
    </row>
    <row r="4" spans="1:10" s="15" customFormat="1">
      <c r="A4" s="6" t="s">
        <v>56</v>
      </c>
      <c r="B4" s="6">
        <v>17.75</v>
      </c>
      <c r="C4" s="6">
        <v>19.98</v>
      </c>
      <c r="D4" s="6"/>
      <c r="E4" s="6"/>
      <c r="F4" s="6"/>
      <c r="G4" s="2"/>
    </row>
    <row r="5" spans="1:10" s="15" customFormat="1">
      <c r="A5" s="6" t="s">
        <v>25</v>
      </c>
      <c r="B5" s="102">
        <f>B3*(B4*6+C4*6)</f>
        <v>988375.08</v>
      </c>
      <c r="C5" s="41"/>
      <c r="D5" s="41"/>
      <c r="E5" s="6"/>
      <c r="F5" s="41"/>
      <c r="G5" s="6"/>
    </row>
    <row r="6" spans="1:10" s="15" customFormat="1" ht="31.5">
      <c r="A6" s="6" t="s">
        <v>64</v>
      </c>
      <c r="B6" s="102">
        <f>-5342.22-2446.36</f>
        <v>-7788.58</v>
      </c>
      <c r="C6" s="41"/>
      <c r="D6" s="41"/>
      <c r="E6" s="6"/>
      <c r="F6" s="41"/>
      <c r="G6" s="6"/>
      <c r="H6" s="1"/>
      <c r="I6" s="1"/>
      <c r="J6" s="1"/>
    </row>
    <row r="7" spans="1:10" s="15" customFormat="1" ht="16.5" thickBot="1">
      <c r="A7" s="6" t="s">
        <v>0</v>
      </c>
      <c r="B7" s="6">
        <v>99.88</v>
      </c>
      <c r="C7" s="6"/>
      <c r="D7" s="6"/>
      <c r="E7" s="6"/>
      <c r="F7" s="41"/>
      <c r="G7" s="2"/>
    </row>
    <row r="8" spans="1:10" s="16" customFormat="1" ht="64.5" customHeight="1">
      <c r="A8" s="3" t="s">
        <v>1</v>
      </c>
      <c r="B8" s="5" t="s">
        <v>13</v>
      </c>
      <c r="C8" s="5" t="s">
        <v>22</v>
      </c>
      <c r="D8" s="5" t="s">
        <v>24</v>
      </c>
      <c r="E8" s="4" t="s">
        <v>23</v>
      </c>
      <c r="F8" s="7"/>
      <c r="G8" s="37"/>
    </row>
    <row r="9" spans="1:10" s="15" customFormat="1" ht="15.75" customHeight="1">
      <c r="A9" s="8" t="s">
        <v>2</v>
      </c>
      <c r="B9" s="12" t="s">
        <v>14</v>
      </c>
      <c r="C9" s="54" t="s">
        <v>27</v>
      </c>
      <c r="D9" s="9">
        <v>0.89</v>
      </c>
      <c r="E9" s="80">
        <f>D9*B3*E1</f>
        <v>46628.880000000005</v>
      </c>
      <c r="F9" s="6"/>
      <c r="G9" s="2"/>
    </row>
    <row r="10" spans="1:10" s="15" customFormat="1" ht="47.25">
      <c r="A10" s="8" t="s">
        <v>3</v>
      </c>
      <c r="B10" s="12" t="s">
        <v>14</v>
      </c>
      <c r="C10" s="54" t="s">
        <v>27</v>
      </c>
      <c r="D10" s="9">
        <f>4.6+D11+D12</f>
        <v>4.6815200794014356</v>
      </c>
      <c r="E10" s="80">
        <f>D10*E1*B3</f>
        <v>245274.2</v>
      </c>
      <c r="F10" s="6"/>
      <c r="G10" s="2"/>
    </row>
    <row r="11" spans="1:10" s="15" customFormat="1">
      <c r="A11" s="11" t="s">
        <v>4</v>
      </c>
      <c r="B11" s="12"/>
      <c r="C11" s="54" t="s">
        <v>27</v>
      </c>
      <c r="D11" s="9">
        <f>E11/E1/B3</f>
        <v>7.2148419606046718E-2</v>
      </c>
      <c r="E11" s="80">
        <v>3780</v>
      </c>
      <c r="F11" s="6"/>
      <c r="G11" s="2"/>
    </row>
    <row r="12" spans="1:10" s="15" customFormat="1">
      <c r="A12" s="11" t="s">
        <v>5</v>
      </c>
      <c r="B12" s="12"/>
      <c r="C12" s="54" t="s">
        <v>27</v>
      </c>
      <c r="D12" s="9">
        <f>E12/E1/B3</f>
        <v>9.3716597953886083E-3</v>
      </c>
      <c r="E12" s="80">
        <v>491</v>
      </c>
      <c r="F12" s="6"/>
      <c r="G12" s="2"/>
    </row>
    <row r="13" spans="1:10" s="15" customFormat="1" ht="47.25">
      <c r="A13" s="8" t="s">
        <v>6</v>
      </c>
      <c r="B13" s="12" t="s">
        <v>14</v>
      </c>
      <c r="C13" s="54" t="s">
        <v>27</v>
      </c>
      <c r="D13" s="9">
        <f>E13/E1/B3</f>
        <v>4.1684035730645901</v>
      </c>
      <c r="E13" s="80">
        <v>218391</v>
      </c>
      <c r="F13" s="6"/>
      <c r="G13" s="2"/>
    </row>
    <row r="14" spans="1:10" s="15" customFormat="1" ht="15.75" customHeight="1">
      <c r="A14" s="8" t="s">
        <v>7</v>
      </c>
      <c r="B14" s="12" t="s">
        <v>14</v>
      </c>
      <c r="C14" s="54" t="s">
        <v>27</v>
      </c>
      <c r="D14" s="9">
        <f>E14/E1/B3</f>
        <v>2.4267636280348146</v>
      </c>
      <c r="E14" s="80">
        <v>127143</v>
      </c>
      <c r="F14" s="6"/>
      <c r="G14" s="2"/>
    </row>
    <row r="15" spans="1:10" s="15" customFormat="1" ht="15" customHeight="1">
      <c r="A15" s="8" t="s">
        <v>8</v>
      </c>
      <c r="B15" s="12" t="s">
        <v>14</v>
      </c>
      <c r="C15" s="54" t="s">
        <v>27</v>
      </c>
      <c r="D15" s="9">
        <v>0.56999999999999995</v>
      </c>
      <c r="E15" s="80">
        <f>D15*E1*B3</f>
        <v>29863.439999999999</v>
      </c>
      <c r="F15" s="6"/>
      <c r="G15" s="2"/>
    </row>
    <row r="16" spans="1:10" s="15" customFormat="1" ht="48" thickBot="1">
      <c r="A16" s="33" t="s">
        <v>9</v>
      </c>
      <c r="B16" s="24" t="s">
        <v>14</v>
      </c>
      <c r="C16" s="25" t="s">
        <v>27</v>
      </c>
      <c r="D16" s="14">
        <v>0.49</v>
      </c>
      <c r="E16" s="81">
        <f>D16*E1*B3</f>
        <v>25672.079999999998</v>
      </c>
      <c r="F16" s="6"/>
      <c r="G16" s="2"/>
    </row>
    <row r="17" spans="1:10" s="15" customFormat="1">
      <c r="A17" s="72" t="s">
        <v>38</v>
      </c>
      <c r="B17" s="73"/>
      <c r="C17" s="73"/>
      <c r="D17" s="74">
        <f>E17/E1/B3</f>
        <v>3.6356550618415029</v>
      </c>
      <c r="E17" s="82">
        <f>E18+E19+E20+E21+E22+E23+E24+E25+E26+E27+E28</f>
        <v>190479.24000000002</v>
      </c>
      <c r="F17" s="6"/>
      <c r="G17" s="2"/>
    </row>
    <row r="18" spans="1:10" s="17" customFormat="1">
      <c r="A18" s="13" t="s">
        <v>55</v>
      </c>
      <c r="B18" s="12" t="s">
        <v>21</v>
      </c>
      <c r="C18" s="54" t="s">
        <v>27</v>
      </c>
      <c r="D18" s="10"/>
      <c r="E18" s="83">
        <v>4993.71</v>
      </c>
      <c r="F18" s="40"/>
      <c r="G18" s="42"/>
    </row>
    <row r="19" spans="1:10" s="17" customFormat="1">
      <c r="A19" s="13" t="s">
        <v>51</v>
      </c>
      <c r="B19" s="12" t="s">
        <v>20</v>
      </c>
      <c r="C19" s="54" t="s">
        <v>27</v>
      </c>
      <c r="D19" s="10"/>
      <c r="E19" s="83">
        <v>678.38</v>
      </c>
      <c r="F19" s="40"/>
      <c r="G19" s="42"/>
    </row>
    <row r="20" spans="1:10" s="17" customFormat="1">
      <c r="A20" s="13" t="s">
        <v>37</v>
      </c>
      <c r="B20" s="12" t="s">
        <v>36</v>
      </c>
      <c r="C20" s="54" t="s">
        <v>27</v>
      </c>
      <c r="D20" s="10"/>
      <c r="E20" s="83">
        <f>7904.24*2</f>
        <v>15808.48</v>
      </c>
      <c r="F20" s="40"/>
      <c r="G20" s="42"/>
    </row>
    <row r="21" spans="1:10" s="17" customFormat="1">
      <c r="A21" s="13" t="s">
        <v>50</v>
      </c>
      <c r="B21" s="12" t="s">
        <v>36</v>
      </c>
      <c r="C21" s="54" t="s">
        <v>27</v>
      </c>
      <c r="D21" s="10"/>
      <c r="E21" s="83">
        <v>6847.46</v>
      </c>
      <c r="F21" s="40"/>
      <c r="G21" s="42"/>
    </row>
    <row r="22" spans="1:10" s="17" customFormat="1">
      <c r="A22" s="13" t="s">
        <v>63</v>
      </c>
      <c r="B22" s="12" t="s">
        <v>17</v>
      </c>
      <c r="C22" s="54" t="s">
        <v>27</v>
      </c>
      <c r="D22" s="10"/>
      <c r="E22" s="83">
        <v>8114.74</v>
      </c>
      <c r="F22" s="40"/>
      <c r="G22" s="42"/>
    </row>
    <row r="23" spans="1:10" s="17" customFormat="1">
      <c r="A23" s="13" t="s">
        <v>49</v>
      </c>
      <c r="B23" s="12" t="s">
        <v>18</v>
      </c>
      <c r="C23" s="54" t="s">
        <v>27</v>
      </c>
      <c r="D23" s="10"/>
      <c r="E23" s="83">
        <v>195.11</v>
      </c>
      <c r="F23" s="40"/>
      <c r="G23" s="42"/>
    </row>
    <row r="24" spans="1:10" s="17" customFormat="1">
      <c r="A24" s="13" t="s">
        <v>35</v>
      </c>
      <c r="B24" s="12" t="s">
        <v>36</v>
      </c>
      <c r="C24" s="54" t="s">
        <v>27</v>
      </c>
      <c r="D24" s="10"/>
      <c r="E24" s="83">
        <f>62314.46+62600.2</f>
        <v>124914.66</v>
      </c>
      <c r="F24" s="40"/>
      <c r="G24" s="42"/>
    </row>
    <row r="25" spans="1:10" s="17" customFormat="1">
      <c r="A25" s="13" t="s">
        <v>62</v>
      </c>
      <c r="B25" s="12" t="s">
        <v>17</v>
      </c>
      <c r="C25" s="54" t="s">
        <v>27</v>
      </c>
      <c r="D25" s="9"/>
      <c r="E25" s="83">
        <v>15299.87</v>
      </c>
      <c r="F25" s="40"/>
      <c r="G25" s="42"/>
    </row>
    <row r="26" spans="1:10" s="17" customFormat="1">
      <c r="A26" s="13" t="s">
        <v>48</v>
      </c>
      <c r="B26" s="12" t="s">
        <v>18</v>
      </c>
      <c r="C26" s="54" t="s">
        <v>27</v>
      </c>
      <c r="D26" s="9"/>
      <c r="E26" s="83">
        <v>2884.07</v>
      </c>
      <c r="F26" s="40"/>
      <c r="G26" s="42"/>
    </row>
    <row r="27" spans="1:10" s="17" customFormat="1">
      <c r="A27" s="13" t="s">
        <v>61</v>
      </c>
      <c r="B27" s="12" t="s">
        <v>20</v>
      </c>
      <c r="C27" s="54" t="s">
        <v>27</v>
      </c>
      <c r="D27" s="10"/>
      <c r="E27" s="83">
        <v>3902.76</v>
      </c>
      <c r="F27" s="40"/>
      <c r="G27" s="42"/>
    </row>
    <row r="28" spans="1:10" s="17" customFormat="1" ht="16.5" thickBot="1">
      <c r="A28" s="13" t="s">
        <v>54</v>
      </c>
      <c r="B28" s="12" t="s">
        <v>21</v>
      </c>
      <c r="C28" s="19" t="s">
        <v>27</v>
      </c>
      <c r="D28" s="34"/>
      <c r="E28" s="84">
        <v>6840</v>
      </c>
      <c r="F28" s="40"/>
      <c r="G28" s="42"/>
    </row>
    <row r="29" spans="1:10" s="23" customFormat="1" ht="32.25" thickBot="1">
      <c r="A29" s="30" t="s">
        <v>39</v>
      </c>
      <c r="B29" s="31"/>
      <c r="C29" s="31" t="s">
        <v>27</v>
      </c>
      <c r="D29" s="103">
        <f>E29/E1/B3</f>
        <v>1.4154451061230722</v>
      </c>
      <c r="E29" s="104">
        <f>D46+D47</f>
        <v>74158</v>
      </c>
      <c r="F29" s="35"/>
      <c r="G29" s="35"/>
      <c r="H29" s="22"/>
      <c r="I29" s="22"/>
      <c r="J29" s="22"/>
    </row>
    <row r="30" spans="1:10" s="15" customFormat="1" ht="16.5" thickBot="1">
      <c r="A30" s="26" t="s">
        <v>10</v>
      </c>
      <c r="B30" s="27"/>
      <c r="C30" s="28" t="s">
        <v>27</v>
      </c>
      <c r="D30" s="29">
        <f>D9+D10+D13+D14+D15+D16+D17+D29</f>
        <v>18.277787448465418</v>
      </c>
      <c r="E30" s="85">
        <f>E9+E10+E13+E14+E15+E16+E17+E29</f>
        <v>957609.84</v>
      </c>
      <c r="F30" s="43"/>
      <c r="G30" s="44"/>
    </row>
    <row r="31" spans="1:10" s="23" customFormat="1" ht="16.5" thickBot="1">
      <c r="A31" s="111" t="s">
        <v>46</v>
      </c>
      <c r="B31" s="112"/>
      <c r="C31" s="112"/>
      <c r="D31" s="57" t="s">
        <v>57</v>
      </c>
      <c r="E31" s="58" t="s">
        <v>58</v>
      </c>
      <c r="F31" s="59"/>
      <c r="G31" s="35"/>
      <c r="H31" s="60"/>
      <c r="I31" s="22"/>
      <c r="J31" s="22"/>
    </row>
    <row r="32" spans="1:10" s="66" customFormat="1" ht="33" customHeight="1">
      <c r="A32" s="63" t="s">
        <v>59</v>
      </c>
      <c r="B32" s="18"/>
      <c r="C32" s="64" t="s">
        <v>33</v>
      </c>
      <c r="D32" s="105">
        <v>64070</v>
      </c>
      <c r="E32" s="77"/>
      <c r="F32" s="45"/>
      <c r="G32" s="65"/>
    </row>
    <row r="33" spans="1:10" s="66" customFormat="1">
      <c r="A33" s="11" t="s">
        <v>15</v>
      </c>
      <c r="B33" s="18"/>
      <c r="C33" s="64" t="s">
        <v>33</v>
      </c>
      <c r="D33" s="105">
        <f>498*E1</f>
        <v>5976</v>
      </c>
      <c r="E33" s="77"/>
      <c r="F33" s="45"/>
      <c r="G33" s="65"/>
    </row>
    <row r="34" spans="1:10" s="66" customFormat="1" ht="31.5">
      <c r="A34" s="11" t="s">
        <v>30</v>
      </c>
      <c r="B34" s="18"/>
      <c r="C34" s="64" t="s">
        <v>33</v>
      </c>
      <c r="D34" s="105">
        <v>16374</v>
      </c>
      <c r="E34" s="77"/>
      <c r="F34" s="46"/>
      <c r="G34" s="65"/>
    </row>
    <row r="35" spans="1:10" s="68" customFormat="1">
      <c r="A35" s="11" t="s">
        <v>60</v>
      </c>
      <c r="B35" s="18"/>
      <c r="C35" s="64" t="s">
        <v>33</v>
      </c>
      <c r="D35" s="105">
        <f>B5+B6</f>
        <v>980586.5</v>
      </c>
      <c r="E35" s="77"/>
      <c r="F35" s="47"/>
      <c r="G35" s="67"/>
    </row>
    <row r="36" spans="1:10" s="68" customFormat="1" ht="16.5" thickBot="1">
      <c r="A36" s="61" t="str">
        <f>A30</f>
        <v>итого расходы</v>
      </c>
      <c r="B36" s="62"/>
      <c r="C36" s="69" t="str">
        <f>C30</f>
        <v>руб</v>
      </c>
      <c r="D36" s="78"/>
      <c r="E36" s="79">
        <f>E30</f>
        <v>957609.84</v>
      </c>
      <c r="F36" s="47"/>
      <c r="G36" s="67"/>
    </row>
    <row r="37" spans="1:10" s="71" customFormat="1" ht="15.75" customHeight="1" thickBot="1">
      <c r="A37" s="92" t="s">
        <v>19</v>
      </c>
      <c r="B37" s="93"/>
      <c r="C37" s="94" t="s">
        <v>33</v>
      </c>
      <c r="D37" s="95">
        <f>D32+D33+D34+D35-E36</f>
        <v>109396.66000000003</v>
      </c>
      <c r="E37" s="96"/>
      <c r="F37" s="48"/>
      <c r="G37" s="48"/>
      <c r="H37" s="70"/>
      <c r="I37" s="70"/>
      <c r="J37" s="70"/>
    </row>
    <row r="38" spans="1:10" s="15" customFormat="1" ht="16.5" thickBot="1">
      <c r="A38" s="108" t="s">
        <v>34</v>
      </c>
      <c r="B38" s="109"/>
      <c r="C38" s="109"/>
      <c r="D38" s="109"/>
      <c r="E38" s="110"/>
      <c r="F38" s="49"/>
      <c r="G38" s="2"/>
    </row>
    <row r="39" spans="1:10" s="56" customFormat="1" ht="15.75" customHeight="1">
      <c r="A39" s="36" t="s">
        <v>28</v>
      </c>
      <c r="B39" s="106" t="s">
        <v>52</v>
      </c>
      <c r="C39" s="113" t="s">
        <v>53</v>
      </c>
      <c r="D39" s="114"/>
      <c r="E39" s="115"/>
      <c r="F39" s="2"/>
      <c r="G39" s="55"/>
      <c r="H39" s="55"/>
      <c r="I39" s="55"/>
    </row>
    <row r="40" spans="1:10" s="56" customFormat="1" ht="64.5" customHeight="1">
      <c r="A40" s="8"/>
      <c r="B40" s="107"/>
      <c r="C40" s="97" t="s">
        <v>47</v>
      </c>
      <c r="D40" s="97" t="s">
        <v>40</v>
      </c>
      <c r="E40" s="98" t="s">
        <v>65</v>
      </c>
      <c r="F40" s="2"/>
      <c r="G40" s="55"/>
      <c r="H40" s="55"/>
      <c r="I40" s="55"/>
    </row>
    <row r="41" spans="1:10" s="15" customFormat="1">
      <c r="A41" s="20" t="s">
        <v>41</v>
      </c>
      <c r="B41" s="75">
        <v>952803</v>
      </c>
      <c r="C41" s="75">
        <v>952824</v>
      </c>
      <c r="D41" s="75"/>
      <c r="E41" s="76"/>
      <c r="F41" s="50"/>
      <c r="G41" s="2"/>
    </row>
    <row r="42" spans="1:10" s="15" customFormat="1">
      <c r="A42" s="20" t="s">
        <v>42</v>
      </c>
      <c r="B42" s="75">
        <v>477847</v>
      </c>
      <c r="C42" s="75">
        <v>452236</v>
      </c>
      <c r="D42" s="75">
        <v>25611</v>
      </c>
      <c r="E42" s="76"/>
      <c r="F42" s="50"/>
      <c r="G42" s="2"/>
    </row>
    <row r="43" spans="1:10" s="15" customFormat="1">
      <c r="A43" s="20" t="s">
        <v>43</v>
      </c>
      <c r="B43" s="75">
        <v>102918</v>
      </c>
      <c r="C43" s="75">
        <v>98978</v>
      </c>
      <c r="D43" s="75">
        <v>3425</v>
      </c>
      <c r="E43" s="76">
        <v>522</v>
      </c>
      <c r="F43" s="50"/>
      <c r="G43" s="2"/>
    </row>
    <row r="44" spans="1:10" s="15" customFormat="1">
      <c r="A44" s="20" t="s">
        <v>44</v>
      </c>
      <c r="B44" s="75">
        <v>185287</v>
      </c>
      <c r="C44" s="75">
        <v>180561</v>
      </c>
      <c r="D44" s="75">
        <v>4465</v>
      </c>
      <c r="E44" s="76">
        <v>605</v>
      </c>
      <c r="F44" s="50"/>
      <c r="G44" s="2"/>
    </row>
    <row r="45" spans="1:10" s="15" customFormat="1" ht="16.5" thickBot="1">
      <c r="A45" s="32" t="s">
        <v>45</v>
      </c>
      <c r="B45" s="87">
        <v>420596</v>
      </c>
      <c r="C45" s="87">
        <v>378816</v>
      </c>
      <c r="D45" s="87">
        <v>41377</v>
      </c>
      <c r="E45" s="88">
        <f>596+116+60</f>
        <v>772</v>
      </c>
      <c r="F45" s="50"/>
      <c r="G45" s="2"/>
    </row>
    <row r="46" spans="1:10" s="15" customFormat="1" ht="16.5" thickBot="1">
      <c r="A46" s="86" t="s">
        <v>29</v>
      </c>
      <c r="B46" s="89">
        <f>SUM(B41:B45)</f>
        <v>2139451</v>
      </c>
      <c r="C46" s="90">
        <f>SUM(C41:C45)</f>
        <v>2063415</v>
      </c>
      <c r="D46" s="90">
        <f>SUM(D41:D45)</f>
        <v>74878</v>
      </c>
      <c r="E46" s="91">
        <f>SUM(E41:E45)</f>
        <v>1899</v>
      </c>
      <c r="F46" s="6"/>
      <c r="G46" s="2"/>
    </row>
    <row r="47" spans="1:10" s="66" customFormat="1" ht="32.25" thickBot="1">
      <c r="A47" s="99" t="s">
        <v>66</v>
      </c>
      <c r="B47" s="100"/>
      <c r="C47" s="100"/>
      <c r="D47" s="100">
        <f>B45-C45-D45-E45+B43-C43-D43-E43+B44-C44-D44-E44</f>
        <v>-720</v>
      </c>
      <c r="E47" s="101"/>
      <c r="F47" s="45"/>
    </row>
    <row r="48" spans="1:10" s="15" customFormat="1">
      <c r="A48" s="21" t="s">
        <v>11</v>
      </c>
      <c r="B48" s="21"/>
      <c r="C48" s="51"/>
      <c r="D48" s="52"/>
      <c r="E48" s="21"/>
      <c r="F48" s="6"/>
      <c r="G48" s="2"/>
    </row>
  </sheetData>
  <mergeCells count="4">
    <mergeCell ref="B39:B40"/>
    <mergeCell ref="A38:E38"/>
    <mergeCell ref="A31:C31"/>
    <mergeCell ref="C39:E39"/>
  </mergeCells>
  <pageMargins left="0.31496062992125984" right="0.31496062992125984" top="0.35433070866141736" bottom="0.35433070866141736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2018-02-06T07:01:52Z</cp:lastPrinted>
  <dcterms:created xsi:type="dcterms:W3CDTF">2016-04-22T06:39:22Z</dcterms:created>
  <dcterms:modified xsi:type="dcterms:W3CDTF">2018-03-16T10:41:10Z</dcterms:modified>
</cp:coreProperties>
</file>